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伊豆市文書サーバ\総務部\契約検査室\契約検査スタッフ\契約\契約事務文書\マニュアル（契約事務担当用）\法律関係\条例・規則・要領等　（伊豆市）\要領\伊豆市週休2日推進工事実施要領\R8.4.1から\"/>
    </mc:Choice>
  </mc:AlternateContent>
  <xr:revisionPtr revIDLastSave="0" documentId="13_ncr:1_{CF55C5D3-21CC-43EC-8FF5-BE3774E841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１" sheetId="5" r:id="rId1"/>
    <sheet name="月単位(例)" sheetId="4" r:id="rId2"/>
  </sheets>
  <definedNames>
    <definedName name="_xlnm.Print_Area" localSheetId="1">'月単位(例)'!$A$1:$AM$73</definedName>
    <definedName name="_xlnm.Print_Area" localSheetId="0">様式１!$A$1:$AM$73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79" i="5" l="1"/>
  <c r="Q79" i="5"/>
  <c r="M79" i="5"/>
  <c r="T78" i="5"/>
  <c r="S78" i="5"/>
  <c r="E78" i="5"/>
  <c r="D78" i="5"/>
  <c r="C78" i="5"/>
  <c r="AJ65" i="5"/>
  <c r="AH65" i="5"/>
  <c r="AJ64" i="5"/>
  <c r="AH64" i="5"/>
  <c r="R60" i="5"/>
  <c r="Q60" i="5"/>
  <c r="N60" i="5"/>
  <c r="L60" i="5"/>
  <c r="K60" i="5"/>
  <c r="AA59" i="5"/>
  <c r="R59" i="5"/>
  <c r="Q59" i="5"/>
  <c r="P59" i="5"/>
  <c r="N59" i="5"/>
  <c r="K59" i="5"/>
  <c r="J59" i="5"/>
  <c r="AG58" i="5"/>
  <c r="AG59" i="5" s="1"/>
  <c r="AF58" i="5"/>
  <c r="AF60" i="5" s="1"/>
  <c r="AE58" i="5"/>
  <c r="AE59" i="5" s="1"/>
  <c r="AD58" i="5"/>
  <c r="AD60" i="5" s="1"/>
  <c r="AC58" i="5"/>
  <c r="AC59" i="5" s="1"/>
  <c r="AB58" i="5"/>
  <c r="AB59" i="5" s="1"/>
  <c r="AA58" i="5"/>
  <c r="AA60" i="5" s="1"/>
  <c r="Z58" i="5"/>
  <c r="Z60" i="5" s="1"/>
  <c r="Y58" i="5"/>
  <c r="Y59" i="5" s="1"/>
  <c r="X58" i="5"/>
  <c r="X59" i="5" s="1"/>
  <c r="W58" i="5"/>
  <c r="W60" i="5" s="1"/>
  <c r="V58" i="5"/>
  <c r="V59" i="5" s="1"/>
  <c r="U58" i="5"/>
  <c r="U59" i="5" s="1"/>
  <c r="T58" i="5"/>
  <c r="T59" i="5" s="1"/>
  <c r="S58" i="5"/>
  <c r="S60" i="5" s="1"/>
  <c r="R58" i="5"/>
  <c r="Q58" i="5"/>
  <c r="P58" i="5"/>
  <c r="P60" i="5" s="1"/>
  <c r="O58" i="5"/>
  <c r="O59" i="5" s="1"/>
  <c r="N58" i="5"/>
  <c r="M58" i="5"/>
  <c r="M59" i="5" s="1"/>
  <c r="L58" i="5"/>
  <c r="L59" i="5" s="1"/>
  <c r="K58" i="5"/>
  <c r="J58" i="5"/>
  <c r="J60" i="5" s="1"/>
  <c r="I58" i="5"/>
  <c r="I59" i="5" s="1"/>
  <c r="H58" i="5"/>
  <c r="H59" i="5" s="1"/>
  <c r="G58" i="5"/>
  <c r="G60" i="5" s="1"/>
  <c r="F58" i="5"/>
  <c r="F59" i="5" s="1"/>
  <c r="E58" i="5"/>
  <c r="E59" i="5" s="1"/>
  <c r="D58" i="5"/>
  <c r="D59" i="5" s="1"/>
  <c r="C58" i="5"/>
  <c r="C60" i="5" s="1"/>
  <c r="C57" i="5"/>
  <c r="AJ55" i="5"/>
  <c r="AH55" i="5"/>
  <c r="AJ54" i="5"/>
  <c r="AH54" i="5"/>
  <c r="U50" i="5"/>
  <c r="T50" i="5"/>
  <c r="S50" i="5"/>
  <c r="N50" i="5"/>
  <c r="E50" i="5"/>
  <c r="C50" i="5"/>
  <c r="X49" i="5"/>
  <c r="U49" i="5"/>
  <c r="S49" i="5"/>
  <c r="R49" i="5"/>
  <c r="N49" i="5"/>
  <c r="E49" i="5"/>
  <c r="C49" i="5"/>
  <c r="AF48" i="5"/>
  <c r="AE48" i="5"/>
  <c r="AE49" i="5" s="1"/>
  <c r="AD48" i="5"/>
  <c r="AD50" i="5" s="1"/>
  <c r="AC48" i="5"/>
  <c r="AC49" i="5" s="1"/>
  <c r="AB48" i="5"/>
  <c r="AB50" i="5" s="1"/>
  <c r="AA48" i="5"/>
  <c r="AA50" i="5" s="1"/>
  <c r="Z48" i="5"/>
  <c r="Z50" i="5" s="1"/>
  <c r="Y48" i="5"/>
  <c r="Y50" i="5" s="1"/>
  <c r="X48" i="5"/>
  <c r="X50" i="5" s="1"/>
  <c r="W48" i="5"/>
  <c r="W49" i="5" s="1"/>
  <c r="V48" i="5"/>
  <c r="V49" i="5" s="1"/>
  <c r="U48" i="5"/>
  <c r="T48" i="5"/>
  <c r="T49" i="5" s="1"/>
  <c r="S48" i="5"/>
  <c r="R48" i="5"/>
  <c r="R50" i="5" s="1"/>
  <c r="Q48" i="5"/>
  <c r="Q49" i="5" s="1"/>
  <c r="P48" i="5"/>
  <c r="P49" i="5" s="1"/>
  <c r="O48" i="5"/>
  <c r="O49" i="5" s="1"/>
  <c r="N48" i="5"/>
  <c r="M48" i="5"/>
  <c r="M49" i="5" s="1"/>
  <c r="L48" i="5"/>
  <c r="L50" i="5" s="1"/>
  <c r="K48" i="5"/>
  <c r="K50" i="5" s="1"/>
  <c r="J48" i="5"/>
  <c r="J50" i="5" s="1"/>
  <c r="I48" i="5"/>
  <c r="I50" i="5" s="1"/>
  <c r="H48" i="5"/>
  <c r="H50" i="5" s="1"/>
  <c r="G48" i="5"/>
  <c r="G49" i="5" s="1"/>
  <c r="F48" i="5"/>
  <c r="F49" i="5" s="1"/>
  <c r="E48" i="5"/>
  <c r="D48" i="5"/>
  <c r="D49" i="5" s="1"/>
  <c r="C48" i="5"/>
  <c r="C47" i="5"/>
  <c r="AJ45" i="5"/>
  <c r="AH45" i="5"/>
  <c r="AJ44" i="5"/>
  <c r="AH44" i="5"/>
  <c r="AE40" i="5"/>
  <c r="AC40" i="5"/>
  <c r="U40" i="5"/>
  <c r="T40" i="5"/>
  <c r="S40" i="5"/>
  <c r="D40" i="5"/>
  <c r="C40" i="5"/>
  <c r="X39" i="5"/>
  <c r="T39" i="5"/>
  <c r="S39" i="5"/>
  <c r="R39" i="5"/>
  <c r="Q39" i="5"/>
  <c r="C39" i="5"/>
  <c r="AG38" i="5"/>
  <c r="AG40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40" i="5" s="1"/>
  <c r="Z38" i="5"/>
  <c r="Z39" i="5" s="1"/>
  <c r="Y38" i="5"/>
  <c r="Y39" i="5" s="1"/>
  <c r="X38" i="5"/>
  <c r="X40" i="5" s="1"/>
  <c r="W38" i="5"/>
  <c r="W39" i="5" s="1"/>
  <c r="V38" i="5"/>
  <c r="V39" i="5" s="1"/>
  <c r="U38" i="5"/>
  <c r="U39" i="5" s="1"/>
  <c r="T38" i="5"/>
  <c r="S38" i="5"/>
  <c r="R38" i="5"/>
  <c r="R40" i="5" s="1"/>
  <c r="Q38" i="5"/>
  <c r="Q40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40" i="5" s="1"/>
  <c r="J38" i="5"/>
  <c r="J39" i="5" s="1"/>
  <c r="I38" i="5"/>
  <c r="I39" i="5" s="1"/>
  <c r="H38" i="5"/>
  <c r="H40" i="5" s="1"/>
  <c r="G38" i="5"/>
  <c r="G39" i="5" s="1"/>
  <c r="F38" i="5"/>
  <c r="F39" i="5" s="1"/>
  <c r="E38" i="5"/>
  <c r="E39" i="5" s="1"/>
  <c r="D38" i="5"/>
  <c r="D39" i="5" s="1"/>
  <c r="C38" i="5"/>
  <c r="C37" i="5"/>
  <c r="AJ35" i="5"/>
  <c r="AH35" i="5"/>
  <c r="AJ34" i="5"/>
  <c r="AH34" i="5"/>
  <c r="AC30" i="5"/>
  <c r="AB30" i="5"/>
  <c r="V30" i="5"/>
  <c r="U30" i="5"/>
  <c r="T30" i="5"/>
  <c r="F30" i="5"/>
  <c r="E30" i="5"/>
  <c r="D30" i="5"/>
  <c r="V29" i="5"/>
  <c r="T29" i="5"/>
  <c r="S29" i="5"/>
  <c r="L29" i="5"/>
  <c r="F29" i="5"/>
  <c r="C29" i="5"/>
  <c r="AF28" i="5"/>
  <c r="AE28" i="5"/>
  <c r="AE29" i="5" s="1"/>
  <c r="AD28" i="5"/>
  <c r="AD29" i="5" s="1"/>
  <c r="AC28" i="5"/>
  <c r="AK35" i="5" s="1"/>
  <c r="AB28" i="5"/>
  <c r="AB29" i="5" s="1"/>
  <c r="AA28" i="5"/>
  <c r="AA29" i="5" s="1"/>
  <c r="Z28" i="5"/>
  <c r="Z30" i="5" s="1"/>
  <c r="Y28" i="5"/>
  <c r="Y29" i="5" s="1"/>
  <c r="X28" i="5"/>
  <c r="X29" i="5" s="1"/>
  <c r="W28" i="5"/>
  <c r="W29" i="5" s="1"/>
  <c r="V28" i="5"/>
  <c r="U28" i="5"/>
  <c r="U29" i="5" s="1"/>
  <c r="T28" i="5"/>
  <c r="S28" i="5"/>
  <c r="S30" i="5" s="1"/>
  <c r="R28" i="5"/>
  <c r="R29" i="5" s="1"/>
  <c r="Q28" i="5"/>
  <c r="Q29" i="5" s="1"/>
  <c r="P28" i="5"/>
  <c r="P29" i="5" s="1"/>
  <c r="O28" i="5"/>
  <c r="O29" i="5" s="1"/>
  <c r="N28" i="5"/>
  <c r="N29" i="5" s="1"/>
  <c r="M28" i="5"/>
  <c r="M29" i="5" s="1"/>
  <c r="L28" i="5"/>
  <c r="L30" i="5" s="1"/>
  <c r="K28" i="5"/>
  <c r="K29" i="5" s="1"/>
  <c r="J28" i="5"/>
  <c r="J30" i="5" s="1"/>
  <c r="I28" i="5"/>
  <c r="I29" i="5" s="1"/>
  <c r="H28" i="5"/>
  <c r="H29" i="5" s="1"/>
  <c r="G28" i="5"/>
  <c r="G29" i="5" s="1"/>
  <c r="F28" i="5"/>
  <c r="E28" i="5"/>
  <c r="E29" i="5" s="1"/>
  <c r="D28" i="5"/>
  <c r="D29" i="5" s="1"/>
  <c r="C28" i="5"/>
  <c r="C30" i="5" s="1"/>
  <c r="C27" i="5"/>
  <c r="AJ25" i="5"/>
  <c r="AH25" i="5"/>
  <c r="AJ24" i="5"/>
  <c r="AH24" i="5"/>
  <c r="AF20" i="5"/>
  <c r="AC20" i="5"/>
  <c r="AB20" i="5"/>
  <c r="AA20" i="5"/>
  <c r="T20" i="5"/>
  <c r="S20" i="5"/>
  <c r="R20" i="5"/>
  <c r="K20" i="5"/>
  <c r="AF19" i="5"/>
  <c r="AA19" i="5"/>
  <c r="Z19" i="5"/>
  <c r="R19" i="5"/>
  <c r="Q19" i="5"/>
  <c r="P19" i="5"/>
  <c r="M19" i="5"/>
  <c r="K19" i="5"/>
  <c r="AF18" i="5"/>
  <c r="AF79" i="5" s="1"/>
  <c r="AE18" i="5"/>
  <c r="AE19" i="5" s="1"/>
  <c r="AD18" i="5"/>
  <c r="AD19" i="5" s="1"/>
  <c r="AC18" i="5"/>
  <c r="AK25" i="5" s="1"/>
  <c r="AB18" i="5"/>
  <c r="AB19" i="5" s="1"/>
  <c r="AA18" i="5"/>
  <c r="AA79" i="5" s="1"/>
  <c r="Z18" i="5"/>
  <c r="Z20" i="5" s="1"/>
  <c r="Y18" i="5"/>
  <c r="Y19" i="5" s="1"/>
  <c r="X18" i="5"/>
  <c r="X19" i="5" s="1"/>
  <c r="W18" i="5"/>
  <c r="W19" i="5" s="1"/>
  <c r="V18" i="5"/>
  <c r="V19" i="5" s="1"/>
  <c r="U18" i="5"/>
  <c r="U19" i="5" s="1"/>
  <c r="T18" i="5"/>
  <c r="T19" i="5" s="1"/>
  <c r="S18" i="5"/>
  <c r="S19" i="5" s="1"/>
  <c r="R18" i="5"/>
  <c r="R79" i="5" s="1"/>
  <c r="Q18" i="5"/>
  <c r="Q20" i="5" s="1"/>
  <c r="P18" i="5"/>
  <c r="P79" i="5" s="1"/>
  <c r="O18" i="5"/>
  <c r="O19" i="5" s="1"/>
  <c r="N18" i="5"/>
  <c r="N19" i="5" s="1"/>
  <c r="M18" i="5"/>
  <c r="M20" i="5" s="1"/>
  <c r="L18" i="5"/>
  <c r="L19" i="5" s="1"/>
  <c r="K18" i="5"/>
  <c r="K79" i="5" s="1"/>
  <c r="J18" i="5"/>
  <c r="J20" i="5" s="1"/>
  <c r="I18" i="5"/>
  <c r="I19" i="5" s="1"/>
  <c r="H18" i="5"/>
  <c r="H19" i="5" s="1"/>
  <c r="G18" i="5"/>
  <c r="G19" i="5" s="1"/>
  <c r="F18" i="5"/>
  <c r="F19" i="5" s="1"/>
  <c r="E18" i="5"/>
  <c r="E19" i="5" s="1"/>
  <c r="D18" i="5"/>
  <c r="D19" i="5" s="1"/>
  <c r="C18" i="5"/>
  <c r="C79" i="5" s="1"/>
  <c r="C17" i="5"/>
  <c r="AJ15" i="5"/>
  <c r="AH15" i="5"/>
  <c r="AJ14" i="5"/>
  <c r="AH14" i="5"/>
  <c r="U10" i="5"/>
  <c r="T10" i="5"/>
  <c r="M10" i="5"/>
  <c r="L10" i="5"/>
  <c r="E10" i="5"/>
  <c r="T9" i="5"/>
  <c r="S9" i="5"/>
  <c r="P9" i="5"/>
  <c r="L9" i="5"/>
  <c r="D9" i="5"/>
  <c r="AG8" i="5"/>
  <c r="AG78" i="5" s="1"/>
  <c r="AF8" i="5"/>
  <c r="AF78" i="5" s="1"/>
  <c r="AE8" i="5"/>
  <c r="AE78" i="5" s="1"/>
  <c r="AD8" i="5"/>
  <c r="AD9" i="5" s="1"/>
  <c r="AC8" i="5"/>
  <c r="AC9" i="5" s="1"/>
  <c r="AB8" i="5"/>
  <c r="AB10" i="5" s="1"/>
  <c r="AA8" i="5"/>
  <c r="AA78" i="5" s="1"/>
  <c r="Z8" i="5"/>
  <c r="Z78" i="5" s="1"/>
  <c r="Y8" i="5"/>
  <c r="Y10" i="5" s="1"/>
  <c r="X8" i="5"/>
  <c r="X9" i="5" s="1"/>
  <c r="W8" i="5"/>
  <c r="W78" i="5" s="1"/>
  <c r="V8" i="5"/>
  <c r="V9" i="5" s="1"/>
  <c r="U8" i="5"/>
  <c r="U9" i="5" s="1"/>
  <c r="T8" i="5"/>
  <c r="S8" i="5"/>
  <c r="S10" i="5" s="1"/>
  <c r="R8" i="5"/>
  <c r="R78" i="5" s="1"/>
  <c r="Q8" i="5"/>
  <c r="Q78" i="5" s="1"/>
  <c r="P8" i="5"/>
  <c r="P78" i="5" s="1"/>
  <c r="O8" i="5"/>
  <c r="O78" i="5" s="1"/>
  <c r="N8" i="5"/>
  <c r="N9" i="5" s="1"/>
  <c r="M8" i="5"/>
  <c r="M9" i="5" s="1"/>
  <c r="L8" i="5"/>
  <c r="L78" i="5" s="1"/>
  <c r="K8" i="5"/>
  <c r="K78" i="5" s="1"/>
  <c r="J8" i="5"/>
  <c r="J78" i="5" s="1"/>
  <c r="I8" i="5"/>
  <c r="I10" i="5" s="1"/>
  <c r="H8" i="5"/>
  <c r="H9" i="5" s="1"/>
  <c r="G8" i="5"/>
  <c r="G78" i="5" s="1"/>
  <c r="F8" i="5"/>
  <c r="F9" i="5" s="1"/>
  <c r="E8" i="5"/>
  <c r="E9" i="5" s="1"/>
  <c r="D8" i="5"/>
  <c r="D10" i="5" s="1"/>
  <c r="C8" i="5"/>
  <c r="C10" i="5" s="1"/>
  <c r="C7" i="5"/>
  <c r="AE50" i="4"/>
  <c r="AF50" i="4"/>
  <c r="AE49" i="4"/>
  <c r="AL55" i="4" s="1"/>
  <c r="AF49" i="4"/>
  <c r="AF48" i="4"/>
  <c r="AE48" i="4"/>
  <c r="AK55" i="4"/>
  <c r="AK25" i="4"/>
  <c r="AI25" i="4" s="1"/>
  <c r="AK35" i="4"/>
  <c r="AK45" i="4"/>
  <c r="AK65" i="4"/>
  <c r="AL65" i="4"/>
  <c r="AL64" i="4"/>
  <c r="AL45" i="4"/>
  <c r="AL44" i="4"/>
  <c r="AL35" i="4"/>
  <c r="AL34" i="4"/>
  <c r="AL25" i="4"/>
  <c r="AK24" i="4"/>
  <c r="AJ25" i="4"/>
  <c r="AJ65" i="4"/>
  <c r="AH65" i="4"/>
  <c r="AG8" i="4"/>
  <c r="AG9" i="4" s="1"/>
  <c r="AF8" i="4"/>
  <c r="E8" i="4"/>
  <c r="E10" i="4" s="1"/>
  <c r="F8" i="4"/>
  <c r="F9" i="4" s="1"/>
  <c r="G8" i="4"/>
  <c r="G10" i="4" s="1"/>
  <c r="H8" i="4"/>
  <c r="H78" i="4" s="1"/>
  <c r="I8" i="4"/>
  <c r="I9" i="4" s="1"/>
  <c r="J8" i="4"/>
  <c r="J9" i="4" s="1"/>
  <c r="K8" i="4"/>
  <c r="K78" i="4" s="1"/>
  <c r="L8" i="4"/>
  <c r="L78" i="4" s="1"/>
  <c r="M8" i="4"/>
  <c r="M9" i="4" s="1"/>
  <c r="N8" i="4"/>
  <c r="N10" i="4" s="1"/>
  <c r="O8" i="4"/>
  <c r="O9" i="4" s="1"/>
  <c r="P8" i="4"/>
  <c r="P9" i="4" s="1"/>
  <c r="Q8" i="4"/>
  <c r="Q10" i="4" s="1"/>
  <c r="R8" i="4"/>
  <c r="R78" i="4" s="1"/>
  <c r="S8" i="4"/>
  <c r="S78" i="4" s="1"/>
  <c r="T8" i="4"/>
  <c r="U8" i="4"/>
  <c r="U10" i="4" s="1"/>
  <c r="V8" i="4"/>
  <c r="V9" i="4" s="1"/>
  <c r="W8" i="4"/>
  <c r="W10" i="4" s="1"/>
  <c r="X8" i="4"/>
  <c r="X78" i="4" s="1"/>
  <c r="Y8" i="4"/>
  <c r="Y9" i="4" s="1"/>
  <c r="Z8" i="4"/>
  <c r="AA8" i="4"/>
  <c r="AA78" i="4" s="1"/>
  <c r="AB8" i="4"/>
  <c r="AB78" i="4" s="1"/>
  <c r="AC8" i="4"/>
  <c r="AD8" i="4"/>
  <c r="AD78" i="4" s="1"/>
  <c r="AE8" i="4"/>
  <c r="AE9" i="4" s="1"/>
  <c r="T9" i="4"/>
  <c r="AJ55" i="4"/>
  <c r="AH55" i="4"/>
  <c r="AJ45" i="4"/>
  <c r="AH45" i="4"/>
  <c r="AJ35" i="4"/>
  <c r="AH35" i="4"/>
  <c r="AH25" i="4"/>
  <c r="AJ15" i="4"/>
  <c r="AH15" i="4"/>
  <c r="AJ64" i="4"/>
  <c r="AH64" i="4"/>
  <c r="AG58" i="4"/>
  <c r="AG60" i="4" s="1"/>
  <c r="AF58" i="4"/>
  <c r="AF59" i="4" s="1"/>
  <c r="AE58" i="4"/>
  <c r="AE59" i="4" s="1"/>
  <c r="AD58" i="4"/>
  <c r="AD59" i="4" s="1"/>
  <c r="AC58" i="4"/>
  <c r="AC60" i="4" s="1"/>
  <c r="AB58" i="4"/>
  <c r="AB59" i="4" s="1"/>
  <c r="AA58" i="4"/>
  <c r="AA59" i="4" s="1"/>
  <c r="Z58" i="4"/>
  <c r="Z60" i="4" s="1"/>
  <c r="Y58" i="4"/>
  <c r="Y60" i="4" s="1"/>
  <c r="X58" i="4"/>
  <c r="X60" i="4" s="1"/>
  <c r="W58" i="4"/>
  <c r="W60" i="4" s="1"/>
  <c r="V58" i="4"/>
  <c r="V59" i="4" s="1"/>
  <c r="U58" i="4"/>
  <c r="U60" i="4" s="1"/>
  <c r="T58" i="4"/>
  <c r="T59" i="4" s="1"/>
  <c r="S58" i="4"/>
  <c r="S59" i="4" s="1"/>
  <c r="R58" i="4"/>
  <c r="R59" i="4" s="1"/>
  <c r="Q58" i="4"/>
  <c r="Q60" i="4" s="1"/>
  <c r="P58" i="4"/>
  <c r="P59" i="4" s="1"/>
  <c r="O58" i="4"/>
  <c r="O59" i="4" s="1"/>
  <c r="N58" i="4"/>
  <c r="N59" i="4" s="1"/>
  <c r="M58" i="4"/>
  <c r="M60" i="4" s="1"/>
  <c r="L58" i="4"/>
  <c r="L59" i="4" s="1"/>
  <c r="K58" i="4"/>
  <c r="K59" i="4" s="1"/>
  <c r="J58" i="4"/>
  <c r="J59" i="4" s="1"/>
  <c r="I58" i="4"/>
  <c r="I60" i="4" s="1"/>
  <c r="H58" i="4"/>
  <c r="H60" i="4" s="1"/>
  <c r="G58" i="4"/>
  <c r="G60" i="4" s="1"/>
  <c r="F58" i="4"/>
  <c r="F59" i="4" s="1"/>
  <c r="E58" i="4"/>
  <c r="E60" i="4" s="1"/>
  <c r="D58" i="4"/>
  <c r="D59" i="4" s="1"/>
  <c r="C58" i="4"/>
  <c r="C59" i="4" s="1"/>
  <c r="C57" i="4"/>
  <c r="AJ54" i="4"/>
  <c r="AH54" i="4"/>
  <c r="AD48" i="4"/>
  <c r="AD49" i="4" s="1"/>
  <c r="AC48" i="4"/>
  <c r="AB48" i="4"/>
  <c r="AB49" i="4" s="1"/>
  <c r="AA48" i="4"/>
  <c r="AA49" i="4" s="1"/>
  <c r="Z48" i="4"/>
  <c r="Z49" i="4" s="1"/>
  <c r="Y48" i="4"/>
  <c r="Y49" i="4" s="1"/>
  <c r="X48" i="4"/>
  <c r="X49" i="4" s="1"/>
  <c r="W48" i="4"/>
  <c r="W49" i="4" s="1"/>
  <c r="V48" i="4"/>
  <c r="V49" i="4" s="1"/>
  <c r="U48" i="4"/>
  <c r="U49" i="4" s="1"/>
  <c r="T48" i="4"/>
  <c r="T50" i="4" s="1"/>
  <c r="S48" i="4"/>
  <c r="S50" i="4" s="1"/>
  <c r="R48" i="4"/>
  <c r="R50" i="4" s="1"/>
  <c r="Q48" i="4"/>
  <c r="Q49" i="4" s="1"/>
  <c r="P48" i="4"/>
  <c r="P50" i="4" s="1"/>
  <c r="O48" i="4"/>
  <c r="O49" i="4" s="1"/>
  <c r="N48" i="4"/>
  <c r="N49" i="4" s="1"/>
  <c r="M48" i="4"/>
  <c r="M49" i="4" s="1"/>
  <c r="L48" i="4"/>
  <c r="L49" i="4" s="1"/>
  <c r="K48" i="4"/>
  <c r="K49" i="4" s="1"/>
  <c r="J48" i="4"/>
  <c r="J50" i="4" s="1"/>
  <c r="I48" i="4"/>
  <c r="I49" i="4" s="1"/>
  <c r="H48" i="4"/>
  <c r="H49" i="4" s="1"/>
  <c r="G48" i="4"/>
  <c r="G49" i="4" s="1"/>
  <c r="F48" i="4"/>
  <c r="F49" i="4" s="1"/>
  <c r="E48" i="4"/>
  <c r="E49" i="4" s="1"/>
  <c r="D48" i="4"/>
  <c r="D50" i="4" s="1"/>
  <c r="C48" i="4"/>
  <c r="C50" i="4" s="1"/>
  <c r="C47" i="4"/>
  <c r="AJ44" i="4"/>
  <c r="AH44" i="4"/>
  <c r="AM44" i="4" s="1"/>
  <c r="AG38" i="4"/>
  <c r="AG39" i="4" s="1"/>
  <c r="AF38" i="4"/>
  <c r="AF40" i="4" s="1"/>
  <c r="AE38" i="4"/>
  <c r="AE39" i="4" s="1"/>
  <c r="AD38" i="4"/>
  <c r="AD40" i="4" s="1"/>
  <c r="AC38" i="4"/>
  <c r="AC39" i="4" s="1"/>
  <c r="AB38" i="4"/>
  <c r="AB39" i="4" s="1"/>
  <c r="AA38" i="4"/>
  <c r="AA40" i="4" s="1"/>
  <c r="Z38" i="4"/>
  <c r="Z40" i="4" s="1"/>
  <c r="Y38" i="4"/>
  <c r="Y39" i="4" s="1"/>
  <c r="X38" i="4"/>
  <c r="X39" i="4" s="1"/>
  <c r="W38" i="4"/>
  <c r="W40" i="4" s="1"/>
  <c r="V38" i="4"/>
  <c r="V39" i="4" s="1"/>
  <c r="U38" i="4"/>
  <c r="U39" i="4" s="1"/>
  <c r="T38" i="4"/>
  <c r="T39" i="4" s="1"/>
  <c r="S38" i="4"/>
  <c r="S39" i="4" s="1"/>
  <c r="R38" i="4"/>
  <c r="R39" i="4" s="1"/>
  <c r="Q38" i="4"/>
  <c r="Q39" i="4" s="1"/>
  <c r="P38" i="4"/>
  <c r="P40" i="4" s="1"/>
  <c r="O38" i="4"/>
  <c r="O39" i="4" s="1"/>
  <c r="N38" i="4"/>
  <c r="N40" i="4" s="1"/>
  <c r="M38" i="4"/>
  <c r="M39" i="4" s="1"/>
  <c r="L38" i="4"/>
  <c r="L39" i="4" s="1"/>
  <c r="K38" i="4"/>
  <c r="K39" i="4" s="1"/>
  <c r="J38" i="4"/>
  <c r="J40" i="4" s="1"/>
  <c r="I38" i="4"/>
  <c r="I39" i="4" s="1"/>
  <c r="H38" i="4"/>
  <c r="H39" i="4" s="1"/>
  <c r="G38" i="4"/>
  <c r="G39" i="4" s="1"/>
  <c r="F38" i="4"/>
  <c r="F40" i="4" s="1"/>
  <c r="E38" i="4"/>
  <c r="E40" i="4" s="1"/>
  <c r="D38" i="4"/>
  <c r="D40" i="4" s="1"/>
  <c r="C38" i="4"/>
  <c r="C39" i="4" s="1"/>
  <c r="C37" i="4"/>
  <c r="AJ34" i="4"/>
  <c r="AH34" i="4"/>
  <c r="AM34" i="4" s="1"/>
  <c r="AF28" i="4"/>
  <c r="AF29" i="4" s="1"/>
  <c r="AE28" i="4"/>
  <c r="AE29" i="4" s="1"/>
  <c r="AD28" i="4"/>
  <c r="AC28" i="4"/>
  <c r="AC30" i="4" s="1"/>
  <c r="AB28" i="4"/>
  <c r="AB29" i="4" s="1"/>
  <c r="AA28" i="4"/>
  <c r="AA29" i="4" s="1"/>
  <c r="Z28" i="4"/>
  <c r="Z29" i="4" s="1"/>
  <c r="Y28" i="4"/>
  <c r="Y30" i="4" s="1"/>
  <c r="X28" i="4"/>
  <c r="X30" i="4" s="1"/>
  <c r="W28" i="4"/>
  <c r="W29" i="4" s="1"/>
  <c r="V28" i="4"/>
  <c r="V29" i="4" s="1"/>
  <c r="U28" i="4"/>
  <c r="U29" i="4" s="1"/>
  <c r="T28" i="4"/>
  <c r="T30" i="4" s="1"/>
  <c r="S28" i="4"/>
  <c r="S30" i="4" s="1"/>
  <c r="R28" i="4"/>
  <c r="R29" i="4" s="1"/>
  <c r="Q28" i="4"/>
  <c r="Q30" i="4" s="1"/>
  <c r="P28" i="4"/>
  <c r="P29" i="4" s="1"/>
  <c r="O28" i="4"/>
  <c r="O29" i="4" s="1"/>
  <c r="N28" i="4"/>
  <c r="N30" i="4" s="1"/>
  <c r="M28" i="4"/>
  <c r="M30" i="4" s="1"/>
  <c r="L28" i="4"/>
  <c r="L29" i="4" s="1"/>
  <c r="K28" i="4"/>
  <c r="K29" i="4" s="1"/>
  <c r="J28" i="4"/>
  <c r="J30" i="4" s="1"/>
  <c r="I28" i="4"/>
  <c r="I30" i="4" s="1"/>
  <c r="H28" i="4"/>
  <c r="H30" i="4" s="1"/>
  <c r="G28" i="4"/>
  <c r="G30" i="4" s="1"/>
  <c r="F28" i="4"/>
  <c r="F29" i="4" s="1"/>
  <c r="E28" i="4"/>
  <c r="E29" i="4" s="1"/>
  <c r="D28" i="4"/>
  <c r="D30" i="4" s="1"/>
  <c r="C28" i="4"/>
  <c r="C30" i="4" s="1"/>
  <c r="C27" i="4"/>
  <c r="AJ24" i="4"/>
  <c r="AI24" i="4" s="1"/>
  <c r="AH24" i="4"/>
  <c r="AF18" i="4"/>
  <c r="AF20" i="4" s="1"/>
  <c r="AE18" i="4"/>
  <c r="AE20" i="4" s="1"/>
  <c r="AD18" i="4"/>
  <c r="AD19" i="4" s="1"/>
  <c r="AC18" i="4"/>
  <c r="AB18" i="4"/>
  <c r="AB20" i="4" s="1"/>
  <c r="AA18" i="4"/>
  <c r="AA20" i="4" s="1"/>
  <c r="Z18" i="4"/>
  <c r="Z79" i="4" s="1"/>
  <c r="Y18" i="4"/>
  <c r="Y79" i="4" s="1"/>
  <c r="X18" i="4"/>
  <c r="X79" i="4" s="1"/>
  <c r="W18" i="4"/>
  <c r="W19" i="4" s="1"/>
  <c r="V18" i="4"/>
  <c r="V20" i="4" s="1"/>
  <c r="U18" i="4"/>
  <c r="U79" i="4" s="1"/>
  <c r="T18" i="4"/>
  <c r="T19" i="4" s="1"/>
  <c r="S18" i="4"/>
  <c r="S19" i="4" s="1"/>
  <c r="R18" i="4"/>
  <c r="R19" i="4" s="1"/>
  <c r="Q18" i="4"/>
  <c r="Q79" i="4" s="1"/>
  <c r="P18" i="4"/>
  <c r="P20" i="4" s="1"/>
  <c r="O18" i="4"/>
  <c r="O20" i="4" s="1"/>
  <c r="N18" i="4"/>
  <c r="N19" i="4" s="1"/>
  <c r="M18" i="4"/>
  <c r="M19" i="4" s="1"/>
  <c r="L18" i="4"/>
  <c r="L20" i="4" s="1"/>
  <c r="K18" i="4"/>
  <c r="K20" i="4" s="1"/>
  <c r="J18" i="4"/>
  <c r="J20" i="4" s="1"/>
  <c r="I18" i="4"/>
  <c r="I79" i="4" s="1"/>
  <c r="H18" i="4"/>
  <c r="H79" i="4" s="1"/>
  <c r="G18" i="4"/>
  <c r="G19" i="4" s="1"/>
  <c r="F18" i="4"/>
  <c r="F20" i="4" s="1"/>
  <c r="E18" i="4"/>
  <c r="E79" i="4" s="1"/>
  <c r="D18" i="4"/>
  <c r="D19" i="4" s="1"/>
  <c r="C18" i="4"/>
  <c r="C19" i="4" s="1"/>
  <c r="C17" i="4"/>
  <c r="AJ14" i="4"/>
  <c r="AH14" i="4"/>
  <c r="Z9" i="4"/>
  <c r="D8" i="4"/>
  <c r="D9" i="4" s="1"/>
  <c r="C8" i="4"/>
  <c r="C9" i="4" s="1"/>
  <c r="C7" i="4"/>
  <c r="AI35" i="5" l="1"/>
  <c r="AI25" i="5"/>
  <c r="Y30" i="5"/>
  <c r="S79" i="5"/>
  <c r="Y49" i="5"/>
  <c r="C9" i="5"/>
  <c r="AK14" i="5"/>
  <c r="AI14" i="5" s="1"/>
  <c r="D20" i="5"/>
  <c r="I30" i="5"/>
  <c r="E40" i="5"/>
  <c r="H49" i="5"/>
  <c r="AL55" i="5" s="1"/>
  <c r="AM55" i="5" s="1"/>
  <c r="D50" i="5"/>
  <c r="Z59" i="5"/>
  <c r="AL64" i="5" s="1"/>
  <c r="AM64" i="5" s="1"/>
  <c r="U78" i="5"/>
  <c r="AA39" i="5"/>
  <c r="Z49" i="5"/>
  <c r="AB9" i="5"/>
  <c r="AD49" i="5"/>
  <c r="T60" i="5"/>
  <c r="AF9" i="5"/>
  <c r="C20" i="5"/>
  <c r="U60" i="5"/>
  <c r="K30" i="5"/>
  <c r="H39" i="5"/>
  <c r="L40" i="5"/>
  <c r="I49" i="5"/>
  <c r="AB60" i="5"/>
  <c r="AB78" i="5"/>
  <c r="E60" i="5"/>
  <c r="AK34" i="5"/>
  <c r="AI34" i="5" s="1"/>
  <c r="W59" i="5"/>
  <c r="G9" i="5"/>
  <c r="G10" i="5"/>
  <c r="L20" i="5"/>
  <c r="K39" i="5"/>
  <c r="M40" i="5"/>
  <c r="J49" i="5"/>
  <c r="AD59" i="5"/>
  <c r="AC78" i="5"/>
  <c r="W9" i="5"/>
  <c r="Z29" i="5"/>
  <c r="Y9" i="5"/>
  <c r="I9" i="5"/>
  <c r="AL14" i="5" s="1"/>
  <c r="AM14" i="5" s="1"/>
  <c r="J10" i="5"/>
  <c r="AK15" i="5"/>
  <c r="AI15" i="5" s="1"/>
  <c r="C19" i="5"/>
  <c r="J29" i="5"/>
  <c r="M30" i="5"/>
  <c r="O40" i="5"/>
  <c r="K49" i="5"/>
  <c r="AK55" i="5"/>
  <c r="AI55" i="5" s="1"/>
  <c r="AF59" i="5"/>
  <c r="AG60" i="5"/>
  <c r="AD78" i="5"/>
  <c r="Z10" i="5"/>
  <c r="AA10" i="5"/>
  <c r="J9" i="5"/>
  <c r="K10" i="5"/>
  <c r="J19" i="5"/>
  <c r="AL24" i="5" s="1"/>
  <c r="AM24" i="5" s="1"/>
  <c r="P20" i="5"/>
  <c r="L49" i="5"/>
  <c r="C59" i="5"/>
  <c r="K9" i="5"/>
  <c r="D79" i="5"/>
  <c r="G59" i="5"/>
  <c r="D60" i="5"/>
  <c r="E79" i="5"/>
  <c r="AA30" i="5"/>
  <c r="AB40" i="5"/>
  <c r="W10" i="5"/>
  <c r="T79" i="5"/>
  <c r="U79" i="5"/>
  <c r="Z9" i="5"/>
  <c r="AA49" i="5"/>
  <c r="M78" i="5"/>
  <c r="AC79" i="5"/>
  <c r="AA9" i="5"/>
  <c r="AC10" i="5"/>
  <c r="AC19" i="5"/>
  <c r="AG39" i="5"/>
  <c r="AK54" i="5"/>
  <c r="AI54" i="5" s="1"/>
  <c r="AB49" i="5"/>
  <c r="S59" i="5"/>
  <c r="AL65" i="5" s="1"/>
  <c r="AM65" i="5" s="1"/>
  <c r="N78" i="5"/>
  <c r="AC68" i="5"/>
  <c r="AC70" i="5" s="1"/>
  <c r="AL44" i="5"/>
  <c r="AM44" i="5" s="1"/>
  <c r="AL45" i="5"/>
  <c r="AM45" i="5" s="1"/>
  <c r="E20" i="5"/>
  <c r="U20" i="5"/>
  <c r="N30" i="5"/>
  <c r="AD30" i="5"/>
  <c r="AK44" i="5"/>
  <c r="AI44" i="5" s="1"/>
  <c r="M50" i="5"/>
  <c r="AC50" i="5"/>
  <c r="F78" i="5"/>
  <c r="AH78" i="5" s="1"/>
  <c r="V78" i="5"/>
  <c r="F79" i="5"/>
  <c r="V79" i="5"/>
  <c r="N10" i="5"/>
  <c r="AD10" i="5"/>
  <c r="F20" i="5"/>
  <c r="V20" i="5"/>
  <c r="AC29" i="5"/>
  <c r="O30" i="5"/>
  <c r="AE30" i="5"/>
  <c r="F40" i="5"/>
  <c r="V40" i="5"/>
  <c r="AK64" i="5"/>
  <c r="AI64" i="5" s="1"/>
  <c r="G79" i="5"/>
  <c r="W79" i="5"/>
  <c r="O10" i="5"/>
  <c r="AE10" i="5"/>
  <c r="G20" i="5"/>
  <c r="W20" i="5"/>
  <c r="P30" i="5"/>
  <c r="AF30" i="5"/>
  <c r="G40" i="5"/>
  <c r="W40" i="5"/>
  <c r="O50" i="5"/>
  <c r="AE50" i="5"/>
  <c r="F60" i="5"/>
  <c r="V60" i="5"/>
  <c r="H78" i="5"/>
  <c r="X78" i="5"/>
  <c r="H79" i="5"/>
  <c r="X79" i="5"/>
  <c r="O9" i="5"/>
  <c r="AE9" i="5"/>
  <c r="P10" i="5"/>
  <c r="AF10" i="5"/>
  <c r="H20" i="5"/>
  <c r="X20" i="5"/>
  <c r="Q30" i="5"/>
  <c r="P50" i="5"/>
  <c r="AF50" i="5"/>
  <c r="I78" i="5"/>
  <c r="Y78" i="5"/>
  <c r="I79" i="5"/>
  <c r="Y79" i="5"/>
  <c r="Q10" i="5"/>
  <c r="AG10" i="5"/>
  <c r="I20" i="5"/>
  <c r="Y20" i="5"/>
  <c r="AF29" i="5"/>
  <c r="R30" i="5"/>
  <c r="I40" i="5"/>
  <c r="Y40" i="5"/>
  <c r="Q50" i="5"/>
  <c r="H60" i="5"/>
  <c r="X60" i="5"/>
  <c r="J79" i="5"/>
  <c r="Z79" i="5"/>
  <c r="AK24" i="5"/>
  <c r="AI24" i="5" s="1"/>
  <c r="Q9" i="5"/>
  <c r="AG9" i="5"/>
  <c r="R10" i="5"/>
  <c r="J40" i="5"/>
  <c r="Z40" i="5"/>
  <c r="AF49" i="5"/>
  <c r="I60" i="5"/>
  <c r="Y60" i="5"/>
  <c r="R9" i="5"/>
  <c r="AK45" i="5"/>
  <c r="AI45" i="5" s="1"/>
  <c r="L79" i="5"/>
  <c r="AB79" i="5"/>
  <c r="AK65" i="5"/>
  <c r="AI65" i="5" s="1"/>
  <c r="AD79" i="5"/>
  <c r="N79" i="5"/>
  <c r="F10" i="5"/>
  <c r="V10" i="5"/>
  <c r="N20" i="5"/>
  <c r="AD20" i="5"/>
  <c r="G30" i="5"/>
  <c r="W30" i="5"/>
  <c r="N40" i="5"/>
  <c r="AD40" i="5"/>
  <c r="F50" i="5"/>
  <c r="V50" i="5"/>
  <c r="M60" i="5"/>
  <c r="AC60" i="5"/>
  <c r="O79" i="5"/>
  <c r="AE79" i="5"/>
  <c r="O20" i="5"/>
  <c r="AE20" i="5"/>
  <c r="H30" i="5"/>
  <c r="X30" i="5"/>
  <c r="G50" i="5"/>
  <c r="W50" i="5"/>
  <c r="P40" i="5"/>
  <c r="AE60" i="5"/>
  <c r="H10" i="5"/>
  <c r="X10" i="5"/>
  <c r="AF40" i="5"/>
  <c r="O60" i="5"/>
  <c r="AL54" i="4"/>
  <c r="AM54" i="4" s="1"/>
  <c r="AM65" i="4"/>
  <c r="AM64" i="4"/>
  <c r="AM55" i="4"/>
  <c r="AM45" i="4"/>
  <c r="AM35" i="4"/>
  <c r="AG79" i="4"/>
  <c r="AG10" i="4"/>
  <c r="AI55" i="4"/>
  <c r="C10" i="4"/>
  <c r="N9" i="4"/>
  <c r="AI35" i="4"/>
  <c r="AK15" i="4"/>
  <c r="AI15" i="4" s="1"/>
  <c r="AF9" i="4"/>
  <c r="AI45" i="4"/>
  <c r="Y59" i="4"/>
  <c r="AM25" i="4"/>
  <c r="AK54" i="4"/>
  <c r="AI54" i="4" s="1"/>
  <c r="I29" i="4"/>
  <c r="AA30" i="4"/>
  <c r="AC68" i="4"/>
  <c r="AC70" i="4" s="1"/>
  <c r="G20" i="4"/>
  <c r="H20" i="4"/>
  <c r="F39" i="4"/>
  <c r="C49" i="4"/>
  <c r="X59" i="4"/>
  <c r="AG59" i="4"/>
  <c r="Q40" i="4"/>
  <c r="G9" i="4"/>
  <c r="D49" i="4"/>
  <c r="Z39" i="4"/>
  <c r="S49" i="4"/>
  <c r="H19" i="4"/>
  <c r="P19" i="4"/>
  <c r="R10" i="4"/>
  <c r="S10" i="4"/>
  <c r="AC29" i="4"/>
  <c r="Z30" i="4"/>
  <c r="X10" i="4"/>
  <c r="Y10" i="4"/>
  <c r="M29" i="4"/>
  <c r="D39" i="4"/>
  <c r="I59" i="4"/>
  <c r="E39" i="4"/>
  <c r="W59" i="4"/>
  <c r="T40" i="4"/>
  <c r="U40" i="4"/>
  <c r="V40" i="4"/>
  <c r="E9" i="4"/>
  <c r="J29" i="4"/>
  <c r="R49" i="4"/>
  <c r="AG78" i="4"/>
  <c r="O10" i="4"/>
  <c r="W9" i="4"/>
  <c r="K19" i="4"/>
  <c r="K30" i="4"/>
  <c r="AK64" i="4"/>
  <c r="AI64" i="4" s="1"/>
  <c r="J79" i="4"/>
  <c r="L79" i="4"/>
  <c r="P39" i="4"/>
  <c r="J19" i="4"/>
  <c r="X9" i="4"/>
  <c r="L19" i="4"/>
  <c r="C29" i="4"/>
  <c r="U30" i="4"/>
  <c r="AD20" i="4"/>
  <c r="H10" i="4"/>
  <c r="O19" i="4"/>
  <c r="D29" i="4"/>
  <c r="W30" i="4"/>
  <c r="E59" i="4"/>
  <c r="I20" i="4"/>
  <c r="X29" i="4"/>
  <c r="Y29" i="4"/>
  <c r="U9" i="4"/>
  <c r="AK14" i="4"/>
  <c r="AI14" i="4" s="1"/>
  <c r="I10" i="4"/>
  <c r="G29" i="4"/>
  <c r="G59" i="4"/>
  <c r="C78" i="4"/>
  <c r="K79" i="4"/>
  <c r="S9" i="4"/>
  <c r="I19" i="4"/>
  <c r="M10" i="4"/>
  <c r="E20" i="4"/>
  <c r="H29" i="4"/>
  <c r="K40" i="4"/>
  <c r="H59" i="4"/>
  <c r="AF78" i="4"/>
  <c r="H9" i="4"/>
  <c r="M20" i="4"/>
  <c r="O79" i="4"/>
  <c r="Q9" i="4"/>
  <c r="N20" i="4"/>
  <c r="T49" i="4"/>
  <c r="P79" i="4"/>
  <c r="M79" i="4"/>
  <c r="N79" i="4"/>
  <c r="R9" i="4"/>
  <c r="AC20" i="4"/>
  <c r="AK34" i="4"/>
  <c r="AI34" i="4" s="1"/>
  <c r="N39" i="4"/>
  <c r="G40" i="4"/>
  <c r="U50" i="4"/>
  <c r="H40" i="4"/>
  <c r="V50" i="4"/>
  <c r="W50" i="4"/>
  <c r="X50" i="4"/>
  <c r="Z59" i="4"/>
  <c r="AD29" i="4"/>
  <c r="Y50" i="4"/>
  <c r="AC59" i="4"/>
  <c r="AI65" i="4" s="1"/>
  <c r="AA9" i="4"/>
  <c r="AD30" i="4"/>
  <c r="M78" i="4"/>
  <c r="AB9" i="4"/>
  <c r="AA10" i="4"/>
  <c r="U19" i="4"/>
  <c r="E30" i="4"/>
  <c r="AE30" i="4"/>
  <c r="W39" i="4"/>
  <c r="N78" i="4"/>
  <c r="AC9" i="4"/>
  <c r="AB10" i="4"/>
  <c r="V19" i="4"/>
  <c r="X40" i="4"/>
  <c r="E50" i="4"/>
  <c r="J60" i="4"/>
  <c r="O78" i="4"/>
  <c r="AD9" i="4"/>
  <c r="AC10" i="4"/>
  <c r="X19" i="4"/>
  <c r="U20" i="4"/>
  <c r="AA39" i="4"/>
  <c r="F50" i="4"/>
  <c r="K60" i="4"/>
  <c r="P78" i="4"/>
  <c r="AA79" i="4"/>
  <c r="AD10" i="4"/>
  <c r="Y19" i="4"/>
  <c r="W20" i="4"/>
  <c r="AD39" i="4"/>
  <c r="AG40" i="4"/>
  <c r="G50" i="4"/>
  <c r="N60" i="4"/>
  <c r="Q78" i="4"/>
  <c r="AB79" i="4"/>
  <c r="AE10" i="4"/>
  <c r="Z19" i="4"/>
  <c r="X20" i="4"/>
  <c r="N29" i="4"/>
  <c r="AF39" i="4"/>
  <c r="H50" i="4"/>
  <c r="AC79" i="4"/>
  <c r="K9" i="4"/>
  <c r="AA19" i="4"/>
  <c r="Y20" i="4"/>
  <c r="Q29" i="4"/>
  <c r="I50" i="4"/>
  <c r="AD79" i="4"/>
  <c r="L9" i="4"/>
  <c r="AB19" i="4"/>
  <c r="Z20" i="4"/>
  <c r="S29" i="4"/>
  <c r="M59" i="4"/>
  <c r="AC78" i="4"/>
  <c r="AE79" i="4"/>
  <c r="K10" i="4"/>
  <c r="E19" i="4"/>
  <c r="AE19" i="4"/>
  <c r="T29" i="4"/>
  <c r="O30" i="4"/>
  <c r="Q59" i="4"/>
  <c r="AA60" i="4"/>
  <c r="AF79" i="4"/>
  <c r="L10" i="4"/>
  <c r="F19" i="4"/>
  <c r="AF19" i="4"/>
  <c r="J39" i="4"/>
  <c r="P49" i="4"/>
  <c r="U59" i="4"/>
  <c r="AD60" i="4"/>
  <c r="AE78" i="4"/>
  <c r="K50" i="4"/>
  <c r="AA50" i="4"/>
  <c r="C79" i="4"/>
  <c r="P10" i="4"/>
  <c r="AF10" i="4"/>
  <c r="AC19" i="4"/>
  <c r="L30" i="4"/>
  <c r="AB30" i="4"/>
  <c r="I40" i="4"/>
  <c r="Y40" i="4"/>
  <c r="L50" i="4"/>
  <c r="AB50" i="4"/>
  <c r="L60" i="4"/>
  <c r="AB60" i="4"/>
  <c r="D78" i="4"/>
  <c r="T78" i="4"/>
  <c r="D79" i="4"/>
  <c r="T79" i="4"/>
  <c r="R79" i="4"/>
  <c r="S79" i="4"/>
  <c r="M50" i="4"/>
  <c r="AC50" i="4"/>
  <c r="E78" i="4"/>
  <c r="U78" i="4"/>
  <c r="Z50" i="4"/>
  <c r="Q20" i="4"/>
  <c r="J49" i="4"/>
  <c r="N50" i="4"/>
  <c r="AD50" i="4"/>
  <c r="F78" i="4"/>
  <c r="V78" i="4"/>
  <c r="F79" i="4"/>
  <c r="V79" i="4"/>
  <c r="AK44" i="4"/>
  <c r="AI44" i="4" s="1"/>
  <c r="R20" i="4"/>
  <c r="L40" i="4"/>
  <c r="AB40" i="4"/>
  <c r="O50" i="4"/>
  <c r="O60" i="4"/>
  <c r="AE60" i="4"/>
  <c r="G78" i="4"/>
  <c r="W78" i="4"/>
  <c r="G79" i="4"/>
  <c r="W79" i="4"/>
  <c r="D10" i="4"/>
  <c r="T10" i="4"/>
  <c r="Q19" i="4"/>
  <c r="C20" i="4"/>
  <c r="S20" i="4"/>
  <c r="P30" i="4"/>
  <c r="AF30" i="4"/>
  <c r="M40" i="4"/>
  <c r="AC40" i="4"/>
  <c r="P60" i="4"/>
  <c r="AF60" i="4"/>
  <c r="D20" i="4"/>
  <c r="T20" i="4"/>
  <c r="AC49" i="4"/>
  <c r="Q50" i="4"/>
  <c r="I78" i="4"/>
  <c r="Y78" i="4"/>
  <c r="F10" i="4"/>
  <c r="V10" i="4"/>
  <c r="R30" i="4"/>
  <c r="O40" i="4"/>
  <c r="AE40" i="4"/>
  <c r="R60" i="4"/>
  <c r="J78" i="4"/>
  <c r="Z78" i="4"/>
  <c r="C60" i="4"/>
  <c r="S60" i="4"/>
  <c r="D60" i="4"/>
  <c r="T60" i="4"/>
  <c r="R40" i="4"/>
  <c r="J10" i="4"/>
  <c r="Z10" i="4"/>
  <c r="F30" i="4"/>
  <c r="V30" i="4"/>
  <c r="C40" i="4"/>
  <c r="S40" i="4"/>
  <c r="F60" i="4"/>
  <c r="V60" i="4"/>
  <c r="AL25" i="5" l="1"/>
  <c r="AM25" i="5" s="1"/>
  <c r="AH79" i="5"/>
  <c r="AL54" i="5"/>
  <c r="AM54" i="5" s="1"/>
  <c r="AL35" i="5"/>
  <c r="AM35" i="5" s="1"/>
  <c r="AL15" i="5"/>
  <c r="AM15" i="5" s="1"/>
  <c r="AL34" i="5"/>
  <c r="AM34" i="5" s="1"/>
  <c r="AC67" i="5" s="1"/>
  <c r="AL14" i="4"/>
  <c r="AM14" i="4" s="1"/>
  <c r="AL15" i="4"/>
  <c r="AM15" i="4" s="1"/>
  <c r="AL24" i="4"/>
  <c r="AM24" i="4" s="1"/>
  <c r="AH78" i="4"/>
  <c r="AH79" i="4"/>
  <c r="AC67" i="4" l="1"/>
</calcChain>
</file>

<file path=xl/sharedStrings.xml><?xml version="1.0" encoding="utf-8"?>
<sst xmlns="http://schemas.openxmlformats.org/spreadsheetml/2006/main" count="294" uniqueCount="41">
  <si>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</si>
  <si>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</si>
  <si>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</si>
  <si>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
事
等</t>
    <rPh sb="0" eb="1">
      <t>ギョウ</t>
    </rPh>
    <rPh sb="2" eb="3">
      <t>ジ</t>
    </rPh>
    <rPh sb="4" eb="5">
      <t>トウ</t>
    </rPh>
    <phoneticPr fontId="1"/>
  </si>
  <si>
    <t>計画</t>
    <rPh sb="0" eb="2">
      <t>ケイカク</t>
    </rPh>
    <phoneticPr fontId="1"/>
  </si>
  <si>
    <t>〇
計</t>
    <rPh sb="2" eb="3">
      <t>ケイ</t>
    </rPh>
    <phoneticPr fontId="1"/>
  </si>
  <si>
    <t>工事名：</t>
    <rPh sb="0" eb="2">
      <t>コウジ</t>
    </rPh>
    <rPh sb="2" eb="3">
      <t>メイ</t>
    </rPh>
    <phoneticPr fontId="1"/>
  </si>
  <si>
    <t>工期限：</t>
    <rPh sb="0" eb="1">
      <t>コウ</t>
    </rPh>
    <rPh sb="1" eb="3">
      <t>キゲン</t>
    </rPh>
    <phoneticPr fontId="1"/>
  </si>
  <si>
    <t>％</t>
    <phoneticPr fontId="1"/>
  </si>
  <si>
    <t>28.5％以上</t>
    <rPh sb="5" eb="7">
      <t>イジョウ</t>
    </rPh>
    <phoneticPr fontId="1"/>
  </si>
  <si>
    <t>対
象
期
間
日
数</t>
    <rPh sb="0" eb="1">
      <t>タイ</t>
    </rPh>
    <rPh sb="2" eb="3">
      <t>ショウ</t>
    </rPh>
    <rPh sb="4" eb="5">
      <t>キ</t>
    </rPh>
    <rPh sb="6" eb="7">
      <t>アイダ</t>
    </rPh>
    <rPh sb="8" eb="9">
      <t>ニチ</t>
    </rPh>
    <rPh sb="10" eb="11">
      <t>スウ</t>
    </rPh>
    <phoneticPr fontId="1"/>
  </si>
  <si>
    <t>対
象
期
間
日
数</t>
    <phoneticPr fontId="1"/>
  </si>
  <si>
    <t>週休2日補正</t>
    <rPh sb="0" eb="2">
      <t>シュウキュウ</t>
    </rPh>
    <rPh sb="3" eb="4">
      <t>ニチ</t>
    </rPh>
    <rPh sb="4" eb="6">
      <t>ホセイ</t>
    </rPh>
    <phoneticPr fontId="1"/>
  </si>
  <si>
    <t>工
事
着
手
日</t>
    <rPh sb="0" eb="1">
      <t>タクミ</t>
    </rPh>
    <rPh sb="2" eb="3">
      <t>ジ</t>
    </rPh>
    <rPh sb="4" eb="5">
      <t>キ</t>
    </rPh>
    <rPh sb="6" eb="7">
      <t>テ</t>
    </rPh>
    <rPh sb="8" eb="9">
      <t>ビ</t>
    </rPh>
    <phoneticPr fontId="1"/>
  </si>
  <si>
    <t>対象期間日数</t>
    <phoneticPr fontId="1"/>
  </si>
  <si>
    <t>現場閉所率</t>
    <phoneticPr fontId="1"/>
  </si>
  <si>
    <t>日</t>
    <phoneticPr fontId="1"/>
  </si>
  <si>
    <t>実績</t>
    <rPh sb="0" eb="2">
      <t>ジッセキ</t>
    </rPh>
    <phoneticPr fontId="1"/>
  </si>
  <si>
    <t>開始月入力</t>
    <rPh sb="0" eb="2">
      <t>カイシ</t>
    </rPh>
    <rPh sb="2" eb="3">
      <t>ツキ</t>
    </rPh>
    <rPh sb="3" eb="5">
      <t>ニュウリョク</t>
    </rPh>
    <phoneticPr fontId="1"/>
  </si>
  <si>
    <t>年</t>
    <rPh sb="0" eb="1">
      <t>ネン</t>
    </rPh>
    <phoneticPr fontId="1"/>
  </si>
  <si>
    <t>□□〇年度〇〇工事</t>
    <rPh sb="3" eb="5">
      <t>ネンド</t>
    </rPh>
    <rPh sb="7" eb="9">
      <t>コウジ</t>
    </rPh>
    <phoneticPr fontId="1"/>
  </si>
  <si>
    <t>対象外期間がある場合</t>
    <rPh sb="0" eb="3">
      <t>タイショウガイ</t>
    </rPh>
    <rPh sb="3" eb="5">
      <t>キカン</t>
    </rPh>
    <rPh sb="8" eb="10">
      <t>バアイ</t>
    </rPh>
    <phoneticPr fontId="1"/>
  </si>
  <si>
    <t>手動入力</t>
    <rPh sb="0" eb="2">
      <t>シュドウ</t>
    </rPh>
    <rPh sb="2" eb="4">
      <t>ニュウリョク</t>
    </rPh>
    <phoneticPr fontId="1"/>
  </si>
  <si>
    <t>○
計</t>
    <rPh sb="2" eb="3">
      <t>ケイ</t>
    </rPh>
    <phoneticPr fontId="1"/>
  </si>
  <si>
    <t>×計</t>
    <rPh sb="1" eb="2">
      <t>ケイ</t>
    </rPh>
    <phoneticPr fontId="1"/>
  </si>
  <si>
    <t>対象月の最終日</t>
    <rPh sb="0" eb="2">
      <t>タイショウ</t>
    </rPh>
    <rPh sb="2" eb="3">
      <t>ツキ</t>
    </rPh>
    <rPh sb="4" eb="7">
      <t>サイシュウビ</t>
    </rPh>
    <phoneticPr fontId="1"/>
  </si>
  <si>
    <t>対象月の土日計</t>
    <rPh sb="0" eb="2">
      <t>タイショウ</t>
    </rPh>
    <rPh sb="2" eb="3">
      <t>ツキ</t>
    </rPh>
    <rPh sb="4" eb="6">
      <t>ドニチ</t>
    </rPh>
    <rPh sb="6" eb="7">
      <t>ケイ</t>
    </rPh>
    <phoneticPr fontId="1"/>
  </si>
  <si>
    <t>月単位の合否</t>
    <rPh sb="0" eb="3">
      <t>ツキタンイ</t>
    </rPh>
    <rPh sb="4" eb="6">
      <t>ゴウヒ</t>
    </rPh>
    <phoneticPr fontId="1"/>
  </si>
  <si>
    <t xml:space="preserve">現場閉所日数 </t>
    <rPh sb="0" eb="2">
      <t>ゲンバ</t>
    </rPh>
    <rPh sb="2" eb="4">
      <t>ヘイショ</t>
    </rPh>
    <phoneticPr fontId="1"/>
  </si>
  <si>
    <t>現場閉所率＝（現場閉所日数/対象期間日数）×100　※小数第2位切捨て</t>
    <rPh sb="7" eb="9">
      <t>ゲンバ</t>
    </rPh>
    <rPh sb="9" eb="11">
      <t>ヘイショ</t>
    </rPh>
    <rPh sb="11" eb="13">
      <t>ニッスウ</t>
    </rPh>
    <rPh sb="12" eb="13">
      <t>キュウジツ</t>
    </rPh>
    <rPh sb="14" eb="16">
      <t>タイショウ</t>
    </rPh>
    <rPh sb="16" eb="18">
      <t>キカン</t>
    </rPh>
    <rPh sb="18" eb="20">
      <t>ニッスウ</t>
    </rPh>
    <rPh sb="27" eb="29">
      <t>ショウスウ</t>
    </rPh>
    <rPh sb="29" eb="30">
      <t>ダイ</t>
    </rPh>
    <rPh sb="31" eb="32">
      <t>イ</t>
    </rPh>
    <rPh sb="32" eb="34">
      <t>キリス</t>
    </rPh>
    <phoneticPr fontId="1"/>
  </si>
  <si>
    <t>月単位（4週8休以上）</t>
    <rPh sb="0" eb="3">
      <t>ツキタンイ</t>
    </rPh>
    <rPh sb="5" eb="6">
      <t>シュウ</t>
    </rPh>
    <rPh sb="7" eb="8">
      <t>キュウ</t>
    </rPh>
    <rPh sb="8" eb="10">
      <t>イジョウ</t>
    </rPh>
    <phoneticPr fontId="1"/>
  </si>
  <si>
    <t>通期（4週8休以上）</t>
    <rPh sb="0" eb="2">
      <t>ツウキ</t>
    </rPh>
    <rPh sb="4" eb="5">
      <t>シュウ</t>
    </rPh>
    <rPh sb="6" eb="7">
      <t>キュウ</t>
    </rPh>
    <rPh sb="7" eb="9">
      <t>イジョウ</t>
    </rPh>
    <phoneticPr fontId="1"/>
  </si>
  <si>
    <t>28.5％以下</t>
    <rPh sb="5" eb="7">
      <t>イカ</t>
    </rPh>
    <phoneticPr fontId="1"/>
  </si>
  <si>
    <t>補正無</t>
    <rPh sb="0" eb="2">
      <t>ホセイ</t>
    </rPh>
    <rPh sb="2" eb="3">
      <t>ナシ</t>
    </rPh>
    <phoneticPr fontId="1"/>
  </si>
  <si>
    <t>準備期間</t>
    <rPh sb="0" eb="2">
      <t>ジュンビ</t>
    </rPh>
    <rPh sb="2" eb="4">
      <t>キカン</t>
    </rPh>
    <phoneticPr fontId="1"/>
  </si>
  <si>
    <t>×</t>
    <phoneticPr fontId="1"/>
  </si>
  <si>
    <t>○</t>
    <phoneticPr fontId="1"/>
  </si>
  <si>
    <t>後片付け</t>
    <rPh sb="0" eb="3">
      <t>アトカタヅ</t>
    </rPh>
    <phoneticPr fontId="1"/>
  </si>
  <si>
    <t>現場閉所計画表</t>
    <rPh sb="0" eb="2">
      <t>ゲンバ</t>
    </rPh>
    <rPh sb="2" eb="4">
      <t>ヘイショ</t>
    </rPh>
    <rPh sb="4" eb="6">
      <t>ケイカク</t>
    </rPh>
    <rPh sb="6" eb="7">
      <t>ヒョウ</t>
    </rPh>
    <phoneticPr fontId="1"/>
  </si>
  <si>
    <t>□□〇年5月5日～□□〇年10月12日</t>
    <rPh sb="3" eb="4">
      <t>ネン</t>
    </rPh>
    <rPh sb="5" eb="6">
      <t>ガツ</t>
    </rPh>
    <rPh sb="7" eb="8">
      <t>ニチ</t>
    </rPh>
    <rPh sb="12" eb="13">
      <t>ネン</t>
    </rPh>
    <rPh sb="15" eb="16">
      <t>ガツ</t>
    </rPh>
    <rPh sb="18" eb="19">
      <t>ニチ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</si>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</sst>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d"/>
    <numFmt numFmtId="179" formatCode="aaa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2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55" fontId="0" fillId="0" borderId="5" xfId="0" applyNumberFormat="1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9" fontId="0" fillId="0" borderId="1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28"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67</xdr:row>
      <xdr:rowOff>67233</xdr:rowOff>
    </xdr:from>
    <xdr:to>
      <xdr:col>5</xdr:col>
      <xdr:colOff>190500</xdr:colOff>
      <xdr:row>70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E7FE78-07CE-4F65-B798-0C2C37578455}"/>
            </a:ext>
          </a:extLst>
        </xdr:cNvPr>
        <xdr:cNvSpPr txBox="1"/>
      </xdr:nvSpPr>
      <xdr:spPr>
        <a:xfrm>
          <a:off x="735666" y="17428133"/>
          <a:ext cx="1597959" cy="106754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67</xdr:row>
      <xdr:rowOff>67233</xdr:rowOff>
    </xdr:from>
    <xdr:to>
      <xdr:col>5</xdr:col>
      <xdr:colOff>190500</xdr:colOff>
      <xdr:row>70</xdr:row>
      <xdr:rowOff>156882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1DEE0E-9322-40C6-AC74-C4FE38C93E32}"/>
            </a:ext>
          </a:extLst>
        </xdr:cNvPr>
        <xdr:cNvSpPr txBox="1"/>
      </xdr:nvSpPr>
      <xdr:spPr>
        <a:xfrm>
          <a:off x="738841" y="15808883"/>
          <a:ext cx="1585259" cy="106119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ja-JP" altLang="en-US" sz="1200"/>
            <a:t>凡例</a:t>
          </a:r>
          <a:endParaRPr kumimoji="1" lang="en-US" altLang="ja-JP" sz="1200"/>
        </a:p>
        <a:p>
          <a:r>
            <a:rPr kumimoji="1" lang="ja-JP" altLang="en-US" sz="1200"/>
            <a:t>〇：現場閉所</a:t>
          </a:r>
          <a:endParaRPr kumimoji="1" lang="en-US" altLang="ja-JP" sz="1200"/>
        </a:p>
        <a:p>
          <a:r>
            <a:rPr kumimoji="1" lang="en-US" altLang="ja-JP" sz="1200">
              <a:solidFill>
                <a:srgbClr val="FF0000"/>
              </a:solidFill>
            </a:rPr>
            <a:t>×</a:t>
          </a:r>
          <a:r>
            <a:rPr kumimoji="1" lang="ja-JP" altLang="en-US" sz="1200"/>
            <a:t>：対象期間外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4890-C223-4172-9AAD-4F67BB7D3350}">
  <sheetPr codeName="Sheet2">
    <pageSetUpPr fitToPage="1"/>
  </sheetPr>
  <dimension ref="A1:AQ79"/>
  <sheetViews>
    <sheetView showGridLines="0" tabSelected="1" view="pageBreakPreview" zoomScaleNormal="85" zoomScaleSheetLayoutView="100" zoomScalePageLayoutView="70" workbookViewId="0">
      <selection activeCell="AL2" sqref="AL2"/>
    </sheetView>
  </sheetViews>
  <sheetFormatPr defaultRowHeight="18" x14ac:dyDescent="0.55000000000000004"/>
  <cols>
    <col min="2" max="35" width="4.83203125" customWidth="1"/>
    <col min="36" max="39" width="5.08203125" customWidth="1"/>
    <col min="40" max="41" width="18.08203125" customWidth="1"/>
  </cols>
  <sheetData>
    <row r="1" spans="1:43" ht="22.5" x14ac:dyDescent="0.55000000000000004">
      <c r="A1" s="1"/>
      <c r="AL1" s="52" t="s">
        <v>40</v>
      </c>
      <c r="AM1" s="52"/>
    </row>
    <row r="2" spans="1:43" ht="25.5" x14ac:dyDescent="0.55000000000000004">
      <c r="B2" s="45" t="s">
        <v>38</v>
      </c>
      <c r="AD2" s="2" t="s">
        <v>18</v>
      </c>
      <c r="AE2" s="2"/>
    </row>
    <row r="3" spans="1:43" x14ac:dyDescent="0.55000000000000004">
      <c r="AD3" s="3" t="s">
        <v>19</v>
      </c>
      <c r="AE3" s="3" t="s">
        <v>0</v>
      </c>
      <c r="AP3" s="4"/>
      <c r="AQ3" s="4"/>
    </row>
    <row r="4" spans="1:43" ht="22.5" x14ac:dyDescent="0.55000000000000004">
      <c r="B4" s="5" t="s">
        <v>6</v>
      </c>
      <c r="D4" s="6" t="s">
        <v>20</v>
      </c>
      <c r="AD4" s="7"/>
      <c r="AE4" s="7"/>
    </row>
    <row r="5" spans="1:43" ht="22.5" x14ac:dyDescent="0.55000000000000004">
      <c r="B5" s="5" t="s">
        <v>7</v>
      </c>
      <c r="D5" s="6" t="s">
        <v>39</v>
      </c>
      <c r="AL5" t="s">
        <v>21</v>
      </c>
    </row>
    <row r="6" spans="1:43" ht="21.75" customHeight="1" x14ac:dyDescent="0.55000000000000004">
      <c r="AL6" t="s">
        <v>22</v>
      </c>
    </row>
    <row r="7" spans="1:43" ht="18.75" customHeight="1" x14ac:dyDescent="0.55000000000000004">
      <c r="B7" s="7" t="s">
        <v>0</v>
      </c>
      <c r="C7" s="8" t="e">
        <f>DATE($AD$4,$AE$4,1)</f>
        <v>#NUM!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0"/>
      <c r="AH7" s="11" t="s">
        <v>23</v>
      </c>
      <c r="AI7" s="11" t="s">
        <v>10</v>
      </c>
      <c r="AJ7" s="12" t="s">
        <v>24</v>
      </c>
      <c r="AK7" s="12" t="s">
        <v>25</v>
      </c>
      <c r="AL7" s="12" t="s">
        <v>26</v>
      </c>
      <c r="AM7" s="12" t="s">
        <v>27</v>
      </c>
      <c r="AN7" s="4"/>
      <c r="AO7" s="13"/>
    </row>
    <row r="8" spans="1:43" x14ac:dyDescent="0.55000000000000004">
      <c r="B8" s="7" t="s">
        <v>1</v>
      </c>
      <c r="C8" s="14" t="e">
        <f>DATE($AD$4,$AE$4,1)</f>
        <v>#NUM!</v>
      </c>
      <c r="D8" s="14" t="e">
        <f>DATE($AD$4,$AE$4,2)</f>
        <v>#NUM!</v>
      </c>
      <c r="E8" s="14" t="e">
        <f>DATE($AD$4,$AE$4,3)</f>
        <v>#NUM!</v>
      </c>
      <c r="F8" s="14" t="e">
        <f>DATE($AD$4,$AE$4,4)</f>
        <v>#NUM!</v>
      </c>
      <c r="G8" s="14" t="e">
        <f>DATE($AD$4,$AE$4,5)</f>
        <v>#NUM!</v>
      </c>
      <c r="H8" s="14" t="e">
        <f>DATE($AD$4,$AE$4,6)</f>
        <v>#NUM!</v>
      </c>
      <c r="I8" s="14" t="e">
        <f>DATE($AD$4,$AE$4,7)</f>
        <v>#NUM!</v>
      </c>
      <c r="J8" s="14" t="e">
        <f>DATE($AD$4,$AE$4,8)</f>
        <v>#NUM!</v>
      </c>
      <c r="K8" s="14" t="e">
        <f>DATE($AD$4,$AE$4,9)</f>
        <v>#NUM!</v>
      </c>
      <c r="L8" s="14" t="e">
        <f>DATE($AD$4,$AE$4,10)</f>
        <v>#NUM!</v>
      </c>
      <c r="M8" s="14" t="e">
        <f>DATE($AD$4,$AE$4,11)</f>
        <v>#NUM!</v>
      </c>
      <c r="N8" s="14" t="e">
        <f>DATE($AD$4,$AE$4,12)</f>
        <v>#NUM!</v>
      </c>
      <c r="O8" s="14" t="e">
        <f>DATE($AD$4,$AE$4,13)</f>
        <v>#NUM!</v>
      </c>
      <c r="P8" s="14" t="e">
        <f>DATE($AD$4,$AE$4,14)</f>
        <v>#NUM!</v>
      </c>
      <c r="Q8" s="14" t="e">
        <f>DATE($AD$4,$AE$4,15)</f>
        <v>#NUM!</v>
      </c>
      <c r="R8" s="14" t="e">
        <f>DATE($AD$4,$AE$4,16)</f>
        <v>#NUM!</v>
      </c>
      <c r="S8" s="14" t="e">
        <f>DATE($AD$4,$AE$4,17)</f>
        <v>#NUM!</v>
      </c>
      <c r="T8" s="14" t="e">
        <f>DATE($AD$4,$AE$4,18)</f>
        <v>#NUM!</v>
      </c>
      <c r="U8" s="14" t="e">
        <f>DATE($AD$4,$AE$4,19)</f>
        <v>#NUM!</v>
      </c>
      <c r="V8" s="14" t="e">
        <f>DATE($AD$4,$AE$4,20)</f>
        <v>#NUM!</v>
      </c>
      <c r="W8" s="14" t="e">
        <f>DATE($AD$4,$AE$4,21)</f>
        <v>#NUM!</v>
      </c>
      <c r="X8" s="14" t="e">
        <f>DATE($AD$4,$AE$4,22)</f>
        <v>#NUM!</v>
      </c>
      <c r="Y8" s="14" t="e">
        <f>DATE($AD$4,$AE$4,23)</f>
        <v>#NUM!</v>
      </c>
      <c r="Z8" s="14" t="e">
        <f>DATE($AD$4,$AE$4,24)</f>
        <v>#NUM!</v>
      </c>
      <c r="AA8" s="14" t="e">
        <f>DATE($AD$4,$AE$4,25)</f>
        <v>#NUM!</v>
      </c>
      <c r="AB8" s="14" t="e">
        <f>DATE($AD$4,$AE$4,26)</f>
        <v>#NUM!</v>
      </c>
      <c r="AC8" s="14" t="e">
        <f>DATE($AD$4,$AE$4,27)</f>
        <v>#NUM!</v>
      </c>
      <c r="AD8" s="14" t="e">
        <f>DATE($AD$4,$AE$4,28)</f>
        <v>#NUM!</v>
      </c>
      <c r="AE8" s="14" t="e">
        <f>DATE($AD$4,$AE$4,29)</f>
        <v>#NUM!</v>
      </c>
      <c r="AF8" s="14" t="e">
        <f>DATE($AD$4,$AE$4,30)</f>
        <v>#NUM!</v>
      </c>
      <c r="AG8" s="14" t="e">
        <f>DATE($AD$4,$AE$4,31)</f>
        <v>#NUM!</v>
      </c>
      <c r="AH8" s="15"/>
      <c r="AI8" s="11"/>
      <c r="AJ8" s="12"/>
      <c r="AK8" s="12"/>
      <c r="AL8" s="12"/>
      <c r="AM8" s="12"/>
    </row>
    <row r="9" spans="1:43" hidden="1" x14ac:dyDescent="0.55000000000000004">
      <c r="B9" s="7"/>
      <c r="C9" s="16" t="e">
        <f>WEEKDAY(C8)</f>
        <v>#NUM!</v>
      </c>
      <c r="D9" s="16" t="e">
        <f t="shared" ref="D9:AG9" si="0">WEEKDAY(D8)</f>
        <v>#NUM!</v>
      </c>
      <c r="E9" s="16" t="e">
        <f t="shared" si="0"/>
        <v>#NUM!</v>
      </c>
      <c r="F9" s="16" t="e">
        <f t="shared" si="0"/>
        <v>#NUM!</v>
      </c>
      <c r="G9" s="16" t="e">
        <f t="shared" si="0"/>
        <v>#NUM!</v>
      </c>
      <c r="H9" s="16" t="e">
        <f t="shared" si="0"/>
        <v>#NUM!</v>
      </c>
      <c r="I9" s="16" t="e">
        <f t="shared" si="0"/>
        <v>#NUM!</v>
      </c>
      <c r="J9" s="16" t="e">
        <f t="shared" si="0"/>
        <v>#NUM!</v>
      </c>
      <c r="K9" s="16" t="e">
        <f t="shared" si="0"/>
        <v>#NUM!</v>
      </c>
      <c r="L9" s="16" t="e">
        <f t="shared" si="0"/>
        <v>#NUM!</v>
      </c>
      <c r="M9" s="16" t="e">
        <f t="shared" si="0"/>
        <v>#NUM!</v>
      </c>
      <c r="N9" s="16" t="e">
        <f t="shared" si="0"/>
        <v>#NUM!</v>
      </c>
      <c r="O9" s="16" t="e">
        <f t="shared" si="0"/>
        <v>#NUM!</v>
      </c>
      <c r="P9" s="16" t="e">
        <f t="shared" si="0"/>
        <v>#NUM!</v>
      </c>
      <c r="Q9" s="16" t="e">
        <f t="shared" si="0"/>
        <v>#NUM!</v>
      </c>
      <c r="R9" s="16" t="e">
        <f t="shared" si="0"/>
        <v>#NUM!</v>
      </c>
      <c r="S9" s="16" t="e">
        <f t="shared" si="0"/>
        <v>#NUM!</v>
      </c>
      <c r="T9" s="16" t="e">
        <f t="shared" si="0"/>
        <v>#NUM!</v>
      </c>
      <c r="U9" s="16" t="e">
        <f t="shared" si="0"/>
        <v>#NUM!</v>
      </c>
      <c r="V9" s="16" t="e">
        <f t="shared" si="0"/>
        <v>#NUM!</v>
      </c>
      <c r="W9" s="16" t="e">
        <f t="shared" si="0"/>
        <v>#NUM!</v>
      </c>
      <c r="X9" s="16" t="e">
        <f t="shared" si="0"/>
        <v>#NUM!</v>
      </c>
      <c r="Y9" s="16" t="e">
        <f t="shared" si="0"/>
        <v>#NUM!</v>
      </c>
      <c r="Z9" s="16" t="e">
        <f t="shared" si="0"/>
        <v>#NUM!</v>
      </c>
      <c r="AA9" s="16" t="e">
        <f t="shared" si="0"/>
        <v>#NUM!</v>
      </c>
      <c r="AB9" s="16" t="e">
        <f t="shared" si="0"/>
        <v>#NUM!</v>
      </c>
      <c r="AC9" s="16" t="e">
        <f t="shared" si="0"/>
        <v>#NUM!</v>
      </c>
      <c r="AD9" s="16" t="e">
        <f t="shared" si="0"/>
        <v>#NUM!</v>
      </c>
      <c r="AE9" s="16" t="e">
        <f t="shared" si="0"/>
        <v>#NUM!</v>
      </c>
      <c r="AF9" s="16" t="e">
        <f t="shared" si="0"/>
        <v>#NUM!</v>
      </c>
      <c r="AG9" s="16" t="e">
        <f t="shared" si="0"/>
        <v>#NUM!</v>
      </c>
      <c r="AH9" s="15"/>
      <c r="AI9" s="11"/>
      <c r="AJ9" s="12"/>
      <c r="AK9" s="12"/>
      <c r="AL9" s="12"/>
      <c r="AM9" s="12"/>
      <c r="AN9" s="4"/>
    </row>
    <row r="10" spans="1:43" x14ac:dyDescent="0.55000000000000004">
      <c r="B10" s="7" t="s">
        <v>2</v>
      </c>
      <c r="C10" s="17" t="e">
        <f t="shared" ref="C10:AG10" si="1">C8</f>
        <v>#NUM!</v>
      </c>
      <c r="D10" s="17" t="e">
        <f t="shared" si="1"/>
        <v>#NUM!</v>
      </c>
      <c r="E10" s="17" t="e">
        <f t="shared" si="1"/>
        <v>#NUM!</v>
      </c>
      <c r="F10" s="17" t="e">
        <f t="shared" si="1"/>
        <v>#NUM!</v>
      </c>
      <c r="G10" s="17" t="e">
        <f t="shared" si="1"/>
        <v>#NUM!</v>
      </c>
      <c r="H10" s="17" t="e">
        <f t="shared" si="1"/>
        <v>#NUM!</v>
      </c>
      <c r="I10" s="17" t="e">
        <f t="shared" si="1"/>
        <v>#NUM!</v>
      </c>
      <c r="J10" s="46" t="e">
        <f t="shared" si="1"/>
        <v>#NUM!</v>
      </c>
      <c r="K10" s="46" t="e">
        <f t="shared" si="1"/>
        <v>#NUM!</v>
      </c>
      <c r="L10" s="46" t="e">
        <f t="shared" si="1"/>
        <v>#NUM!</v>
      </c>
      <c r="M10" s="46" t="e">
        <f t="shared" si="1"/>
        <v>#NUM!</v>
      </c>
      <c r="N10" s="46" t="e">
        <f t="shared" si="1"/>
        <v>#NUM!</v>
      </c>
      <c r="O10" s="46" t="e">
        <f t="shared" si="1"/>
        <v>#NUM!</v>
      </c>
      <c r="P10" s="46" t="e">
        <f t="shared" si="1"/>
        <v>#NUM!</v>
      </c>
      <c r="Q10" s="46" t="e">
        <f t="shared" si="1"/>
        <v>#NUM!</v>
      </c>
      <c r="R10" s="46" t="e">
        <f t="shared" si="1"/>
        <v>#NUM!</v>
      </c>
      <c r="S10" s="46" t="e">
        <f t="shared" si="1"/>
        <v>#NUM!</v>
      </c>
      <c r="T10" s="46" t="e">
        <f t="shared" si="1"/>
        <v>#NUM!</v>
      </c>
      <c r="U10" s="46" t="e">
        <f t="shared" si="1"/>
        <v>#NUM!</v>
      </c>
      <c r="V10" s="46" t="e">
        <f t="shared" si="1"/>
        <v>#NUM!</v>
      </c>
      <c r="W10" s="46" t="e">
        <f t="shared" si="1"/>
        <v>#NUM!</v>
      </c>
      <c r="X10" s="46" t="e">
        <f>X8</f>
        <v>#NUM!</v>
      </c>
      <c r="Y10" s="46" t="e">
        <f t="shared" si="1"/>
        <v>#NUM!</v>
      </c>
      <c r="Z10" s="46" t="e">
        <f t="shared" si="1"/>
        <v>#NUM!</v>
      </c>
      <c r="AA10" s="46" t="e">
        <f t="shared" si="1"/>
        <v>#NUM!</v>
      </c>
      <c r="AB10" s="46" t="e">
        <f t="shared" si="1"/>
        <v>#NUM!</v>
      </c>
      <c r="AC10" s="46" t="e">
        <f t="shared" si="1"/>
        <v>#NUM!</v>
      </c>
      <c r="AD10" s="46" t="e">
        <f t="shared" si="1"/>
        <v>#NUM!</v>
      </c>
      <c r="AE10" s="17" t="e">
        <f t="shared" si="1"/>
        <v>#NUM!</v>
      </c>
      <c r="AF10" s="17" t="e">
        <f t="shared" si="1"/>
        <v>#NUM!</v>
      </c>
      <c r="AG10" s="46" t="e">
        <f t="shared" si="1"/>
        <v>#NUM!</v>
      </c>
      <c r="AH10" s="15"/>
      <c r="AI10" s="11"/>
      <c r="AJ10" s="12"/>
      <c r="AK10" s="12"/>
      <c r="AL10" s="12"/>
      <c r="AM10" s="12"/>
    </row>
    <row r="11" spans="1:43" ht="27" customHeight="1" x14ac:dyDescent="0.55000000000000004">
      <c r="B11" s="11" t="s">
        <v>3</v>
      </c>
      <c r="C11" s="40"/>
      <c r="D11" s="18"/>
      <c r="E11" s="18"/>
      <c r="F11" s="18"/>
      <c r="G11" s="18"/>
      <c r="H11" s="18"/>
      <c r="I11" s="49"/>
      <c r="J11" s="47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9"/>
      <c r="Y11" s="48"/>
      <c r="Z11" s="48"/>
      <c r="AA11" s="48"/>
      <c r="AB11" s="48"/>
      <c r="AC11" s="48"/>
      <c r="AD11" s="48"/>
      <c r="AE11" s="18"/>
      <c r="AF11" s="18"/>
      <c r="AG11" s="21"/>
      <c r="AH11" s="15"/>
      <c r="AI11" s="11"/>
      <c r="AJ11" s="12"/>
      <c r="AK11" s="12"/>
      <c r="AL11" s="12"/>
      <c r="AM11" s="12"/>
    </row>
    <row r="12" spans="1:43" ht="27" customHeight="1" x14ac:dyDescent="0.55000000000000004">
      <c r="B12" s="15"/>
      <c r="C12" s="42"/>
      <c r="D12" s="22"/>
      <c r="E12" s="22"/>
      <c r="F12" s="22"/>
      <c r="G12" s="22"/>
      <c r="H12" s="22"/>
      <c r="I12" s="51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1"/>
      <c r="Y12" s="50"/>
      <c r="Z12" s="50"/>
      <c r="AA12" s="50"/>
      <c r="AB12" s="50"/>
      <c r="AC12" s="50"/>
      <c r="AD12" s="50"/>
      <c r="AE12" s="22"/>
      <c r="AF12" s="22"/>
      <c r="AG12" s="21"/>
      <c r="AH12" s="15"/>
      <c r="AI12" s="11"/>
      <c r="AJ12" s="12"/>
      <c r="AK12" s="12"/>
      <c r="AL12" s="12"/>
      <c r="AM12" s="12"/>
    </row>
    <row r="13" spans="1:43" ht="27" customHeight="1" x14ac:dyDescent="0.55000000000000004">
      <c r="B13" s="15"/>
      <c r="C13" s="42"/>
      <c r="D13" s="22"/>
      <c r="E13" s="22"/>
      <c r="F13" s="22"/>
      <c r="G13" s="22"/>
      <c r="H13" s="22"/>
      <c r="I13" s="51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1"/>
      <c r="Y13" s="50"/>
      <c r="Z13" s="50"/>
      <c r="AA13" s="50"/>
      <c r="AB13" s="50"/>
      <c r="AC13" s="50"/>
      <c r="AD13" s="50"/>
      <c r="AE13" s="22"/>
      <c r="AF13" s="22"/>
      <c r="AG13" s="21"/>
      <c r="AH13" s="15"/>
      <c r="AI13" s="11"/>
      <c r="AJ13" s="12"/>
      <c r="AK13" s="12"/>
      <c r="AL13" s="12"/>
      <c r="AM13" s="12"/>
    </row>
    <row r="14" spans="1:43" x14ac:dyDescent="0.55000000000000004">
      <c r="B14" s="7" t="s">
        <v>17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>
        <f>COUNTIF(C14:AG14,"○")</f>
        <v>0</v>
      </c>
      <c r="AI14" s="14" t="e">
        <f>AK14-AJ14</f>
        <v>#NUM!</v>
      </c>
      <c r="AJ14" s="7">
        <f>COUNTIF(C14:AG14,"×")</f>
        <v>0</v>
      </c>
      <c r="AK14" s="24" t="e">
        <f>MAX(AC8:AG8)</f>
        <v>#NUM!</v>
      </c>
      <c r="AL14" s="7">
        <f>COUNTIF(C9:AG9,7)+COUNTIF(C9:AG9,1)</f>
        <v>0</v>
      </c>
      <c r="AM14" s="7" t="str">
        <f>IF(AH14&gt;=AL14,"○","×")</f>
        <v>○</v>
      </c>
    </row>
    <row r="15" spans="1:43" x14ac:dyDescent="0.55000000000000004">
      <c r="B15" s="7" t="s">
        <v>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>
        <f>COUNTIF(C15:AG15,"○")</f>
        <v>0</v>
      </c>
      <c r="AI15" s="14" t="e">
        <f>AK15-AJ15</f>
        <v>#NUM!</v>
      </c>
      <c r="AJ15" s="7">
        <f>COUNTIF(C15:AG15,"×")</f>
        <v>0</v>
      </c>
      <c r="AK15" s="24" t="e">
        <f>MAX(AC8:AG8)</f>
        <v>#NUM!</v>
      </c>
      <c r="AL15" s="14">
        <f>COUNTIF(C9:AG9,7)+COUNTIF(C9:AG9,1)</f>
        <v>0</v>
      </c>
      <c r="AM15" s="7" t="str">
        <f>IF(AH15&gt;=AL15,"○","×")</f>
        <v>○</v>
      </c>
    </row>
    <row r="16" spans="1:43" ht="27" customHeight="1" x14ac:dyDescent="0.55000000000000004"/>
    <row r="17" spans="2:41" ht="18.75" customHeight="1" x14ac:dyDescent="0.55000000000000004">
      <c r="B17" s="7" t="s">
        <v>0</v>
      </c>
      <c r="C17" s="8">
        <f>DATE($AD$4,$AE$4+1,1)</f>
        <v>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0"/>
      <c r="AH17" s="11" t="s">
        <v>5</v>
      </c>
      <c r="AI17" s="11" t="s">
        <v>11</v>
      </c>
      <c r="AJ17" s="12" t="s">
        <v>24</v>
      </c>
      <c r="AK17" s="12" t="s">
        <v>25</v>
      </c>
      <c r="AL17" s="12" t="s">
        <v>26</v>
      </c>
      <c r="AM17" s="12" t="s">
        <v>27</v>
      </c>
      <c r="AO17" s="13"/>
    </row>
    <row r="18" spans="2:41" x14ac:dyDescent="0.55000000000000004">
      <c r="B18" s="7" t="s">
        <v>1</v>
      </c>
      <c r="C18" s="14">
        <f>DATE($AD$4,$AE$4+1,1)</f>
        <v>1</v>
      </c>
      <c r="D18" s="14">
        <f>DATE($AD$4,$AE$4+1,2)</f>
        <v>2</v>
      </c>
      <c r="E18" s="14">
        <f>DATE($AD$4,$AE$4+1,3)</f>
        <v>3</v>
      </c>
      <c r="F18" s="14">
        <f>DATE($AD$4,$AE$4+1,4)</f>
        <v>4</v>
      </c>
      <c r="G18" s="14">
        <f>DATE($AD$4,$AE$4+1,5)</f>
        <v>5</v>
      </c>
      <c r="H18" s="14">
        <f>DATE($AD$4,$AE$4+1,6)</f>
        <v>6</v>
      </c>
      <c r="I18" s="14">
        <f>DATE($AD$4,$AE$4+1,7)</f>
        <v>7</v>
      </c>
      <c r="J18" s="14">
        <f>DATE($AD$4,$AE$4+1,8)</f>
        <v>8</v>
      </c>
      <c r="K18" s="14">
        <f>DATE($AD$4,$AE$4+1,9)</f>
        <v>9</v>
      </c>
      <c r="L18" s="14">
        <f>DATE($AD$4,$AE$4+1,10)</f>
        <v>10</v>
      </c>
      <c r="M18" s="14">
        <f>DATE($AD$4,$AE$4+1,11)</f>
        <v>11</v>
      </c>
      <c r="N18" s="14">
        <f>DATE($AD$4,$AE$4+1,12)</f>
        <v>12</v>
      </c>
      <c r="O18" s="14">
        <f>DATE($AD$4,$AE$4+1,13)</f>
        <v>13</v>
      </c>
      <c r="P18" s="14">
        <f>DATE($AD$4,$AE$4+1,14)</f>
        <v>14</v>
      </c>
      <c r="Q18" s="14">
        <f>DATE($AD$4,$AE$4+1,15)</f>
        <v>15</v>
      </c>
      <c r="R18" s="14">
        <f>DATE($AD$4,$AE$4+1,16)</f>
        <v>16</v>
      </c>
      <c r="S18" s="14">
        <f>DATE($AD$4,$AE$4+1,17)</f>
        <v>17</v>
      </c>
      <c r="T18" s="14">
        <f>DATE($AD$4,$AE$4+1,18)</f>
        <v>18</v>
      </c>
      <c r="U18" s="14">
        <f>DATE($AD$4,$AE$4+1,19)</f>
        <v>19</v>
      </c>
      <c r="V18" s="14">
        <f>DATE($AD$4,$AE$4+1,20)</f>
        <v>20</v>
      </c>
      <c r="W18" s="14">
        <f>DATE($AD$4,$AE$4+1,21)</f>
        <v>21</v>
      </c>
      <c r="X18" s="14">
        <f>DATE($AD$4,$AE$4+1,22)</f>
        <v>22</v>
      </c>
      <c r="Y18" s="14">
        <f>DATE($AD$4,$AE$4+1,23)</f>
        <v>23</v>
      </c>
      <c r="Z18" s="14">
        <f>DATE($AD$4,$AE$4+1,24)</f>
        <v>24</v>
      </c>
      <c r="AA18" s="14">
        <f>DATE($AD$4,$AE$4+1,25)</f>
        <v>25</v>
      </c>
      <c r="AB18" s="14">
        <f>DATE($AD$4,$AE$4+1,26)</f>
        <v>26</v>
      </c>
      <c r="AC18" s="14">
        <f>DATE($AD$4,$AE$4+1,27)</f>
        <v>27</v>
      </c>
      <c r="AD18" s="14">
        <f>DATE($AD$4,$AE$4+1,28)</f>
        <v>28</v>
      </c>
      <c r="AE18" s="14">
        <f>DATE($AD$4,$AE$4+1,29)</f>
        <v>29</v>
      </c>
      <c r="AF18" s="14">
        <f>DATE($AD$4,$AE$4+1,30)</f>
        <v>30</v>
      </c>
      <c r="AG18" s="14"/>
      <c r="AH18" s="15"/>
      <c r="AI18" s="11"/>
      <c r="AJ18" s="12"/>
      <c r="AK18" s="12"/>
      <c r="AL18" s="12"/>
      <c r="AM18" s="12"/>
    </row>
    <row r="19" spans="2:41" hidden="1" x14ac:dyDescent="0.55000000000000004">
      <c r="B19" s="7"/>
      <c r="C19" s="16">
        <f>WEEKDAY(C18)</f>
        <v>1</v>
      </c>
      <c r="D19" s="16">
        <f t="shared" ref="D19:AF19" si="2">WEEKDAY(D18)</f>
        <v>2</v>
      </c>
      <c r="E19" s="16">
        <f t="shared" si="2"/>
        <v>3</v>
      </c>
      <c r="F19" s="16">
        <f t="shared" si="2"/>
        <v>4</v>
      </c>
      <c r="G19" s="16">
        <f t="shared" si="2"/>
        <v>5</v>
      </c>
      <c r="H19" s="16">
        <f t="shared" si="2"/>
        <v>6</v>
      </c>
      <c r="I19" s="16">
        <f t="shared" si="2"/>
        <v>7</v>
      </c>
      <c r="J19" s="16">
        <f t="shared" si="2"/>
        <v>1</v>
      </c>
      <c r="K19" s="16">
        <f t="shared" si="2"/>
        <v>2</v>
      </c>
      <c r="L19" s="16">
        <f t="shared" si="2"/>
        <v>3</v>
      </c>
      <c r="M19" s="16">
        <f t="shared" si="2"/>
        <v>4</v>
      </c>
      <c r="N19" s="16">
        <f t="shared" si="2"/>
        <v>5</v>
      </c>
      <c r="O19" s="16">
        <f t="shared" si="2"/>
        <v>6</v>
      </c>
      <c r="P19" s="16">
        <f t="shared" si="2"/>
        <v>7</v>
      </c>
      <c r="Q19" s="16">
        <f t="shared" si="2"/>
        <v>1</v>
      </c>
      <c r="R19" s="16">
        <f t="shared" si="2"/>
        <v>2</v>
      </c>
      <c r="S19" s="16">
        <f t="shared" si="2"/>
        <v>3</v>
      </c>
      <c r="T19" s="16">
        <f t="shared" si="2"/>
        <v>4</v>
      </c>
      <c r="U19" s="16">
        <f t="shared" si="2"/>
        <v>5</v>
      </c>
      <c r="V19" s="16">
        <f t="shared" si="2"/>
        <v>6</v>
      </c>
      <c r="W19" s="16">
        <f t="shared" si="2"/>
        <v>7</v>
      </c>
      <c r="X19" s="16">
        <f t="shared" si="2"/>
        <v>1</v>
      </c>
      <c r="Y19" s="16">
        <f t="shared" si="2"/>
        <v>2</v>
      </c>
      <c r="Z19" s="16">
        <f t="shared" si="2"/>
        <v>3</v>
      </c>
      <c r="AA19" s="16">
        <f t="shared" si="2"/>
        <v>4</v>
      </c>
      <c r="AB19" s="16">
        <f t="shared" si="2"/>
        <v>5</v>
      </c>
      <c r="AC19" s="16">
        <f t="shared" si="2"/>
        <v>6</v>
      </c>
      <c r="AD19" s="16">
        <f t="shared" si="2"/>
        <v>7</v>
      </c>
      <c r="AE19" s="16">
        <f t="shared" si="2"/>
        <v>1</v>
      </c>
      <c r="AF19" s="16">
        <f t="shared" si="2"/>
        <v>2</v>
      </c>
      <c r="AG19" s="16"/>
      <c r="AH19" s="15"/>
      <c r="AI19" s="11"/>
      <c r="AJ19" s="12"/>
      <c r="AK19" s="12"/>
      <c r="AL19" s="12"/>
      <c r="AM19" s="12"/>
      <c r="AN19" s="4"/>
    </row>
    <row r="20" spans="2:41" x14ac:dyDescent="0.55000000000000004">
      <c r="B20" s="7" t="s">
        <v>2</v>
      </c>
      <c r="C20" s="17">
        <f>C18</f>
        <v>1</v>
      </c>
      <c r="D20" s="17">
        <f t="shared" ref="D20:AG20" si="3">D18</f>
        <v>2</v>
      </c>
      <c r="E20" s="17">
        <f t="shared" si="3"/>
        <v>3</v>
      </c>
      <c r="F20" s="17">
        <f t="shared" si="3"/>
        <v>4</v>
      </c>
      <c r="G20" s="17">
        <f t="shared" si="3"/>
        <v>5</v>
      </c>
      <c r="H20" s="17">
        <f t="shared" si="3"/>
        <v>6</v>
      </c>
      <c r="I20" s="17">
        <f t="shared" si="3"/>
        <v>7</v>
      </c>
      <c r="J20" s="17">
        <f t="shared" si="3"/>
        <v>8</v>
      </c>
      <c r="K20" s="17">
        <f t="shared" si="3"/>
        <v>9</v>
      </c>
      <c r="L20" s="17">
        <f t="shared" si="3"/>
        <v>10</v>
      </c>
      <c r="M20" s="17">
        <f t="shared" si="3"/>
        <v>11</v>
      </c>
      <c r="N20" s="17">
        <f t="shared" si="3"/>
        <v>12</v>
      </c>
      <c r="O20" s="17">
        <f t="shared" si="3"/>
        <v>13</v>
      </c>
      <c r="P20" s="17">
        <f t="shared" si="3"/>
        <v>14</v>
      </c>
      <c r="Q20" s="17">
        <f t="shared" si="3"/>
        <v>15</v>
      </c>
      <c r="R20" s="17">
        <f t="shared" si="3"/>
        <v>16</v>
      </c>
      <c r="S20" s="17">
        <f t="shared" si="3"/>
        <v>17</v>
      </c>
      <c r="T20" s="17">
        <f t="shared" si="3"/>
        <v>18</v>
      </c>
      <c r="U20" s="17">
        <f t="shared" si="3"/>
        <v>19</v>
      </c>
      <c r="V20" s="17">
        <f t="shared" si="3"/>
        <v>20</v>
      </c>
      <c r="W20" s="17">
        <f t="shared" si="3"/>
        <v>21</v>
      </c>
      <c r="X20" s="17">
        <f t="shared" si="3"/>
        <v>22</v>
      </c>
      <c r="Y20" s="17">
        <f t="shared" si="3"/>
        <v>23</v>
      </c>
      <c r="Z20" s="17">
        <f t="shared" si="3"/>
        <v>24</v>
      </c>
      <c r="AA20" s="17">
        <f t="shared" si="3"/>
        <v>25</v>
      </c>
      <c r="AB20" s="17">
        <f t="shared" si="3"/>
        <v>26</v>
      </c>
      <c r="AC20" s="17">
        <f t="shared" si="3"/>
        <v>27</v>
      </c>
      <c r="AD20" s="17">
        <f t="shared" si="3"/>
        <v>28</v>
      </c>
      <c r="AE20" s="17">
        <f t="shared" si="3"/>
        <v>29</v>
      </c>
      <c r="AF20" s="17">
        <f t="shared" si="3"/>
        <v>30</v>
      </c>
      <c r="AG20" s="17"/>
      <c r="AH20" s="15"/>
      <c r="AI20" s="11"/>
      <c r="AJ20" s="12"/>
      <c r="AK20" s="12"/>
      <c r="AL20" s="12"/>
      <c r="AM20" s="12"/>
    </row>
    <row r="21" spans="2:41" ht="27" customHeight="1" x14ac:dyDescent="0.55000000000000004">
      <c r="B21" s="11" t="s">
        <v>3</v>
      </c>
      <c r="C21" s="18"/>
      <c r="D21" s="18"/>
      <c r="E21" s="19"/>
      <c r="F21" s="25"/>
      <c r="G21" s="18"/>
      <c r="H21" s="18"/>
      <c r="I21" s="18"/>
      <c r="J21" s="18"/>
      <c r="K21" s="18"/>
      <c r="L21" s="25"/>
      <c r="M21" s="25"/>
      <c r="N21" s="18"/>
      <c r="O21" s="18"/>
      <c r="P21" s="18"/>
      <c r="Q21" s="18"/>
      <c r="R21" s="18"/>
      <c r="S21" s="25"/>
      <c r="T21" s="25"/>
      <c r="U21" s="18"/>
      <c r="V21" s="18"/>
      <c r="W21" s="18"/>
      <c r="X21" s="18"/>
      <c r="Y21" s="20"/>
      <c r="Z21" s="25"/>
      <c r="AA21" s="25"/>
      <c r="AB21" s="18"/>
      <c r="AC21" s="18"/>
      <c r="AD21" s="18"/>
      <c r="AE21" s="18"/>
      <c r="AF21" s="18"/>
      <c r="AG21" s="21"/>
      <c r="AH21" s="15"/>
      <c r="AI21" s="11"/>
      <c r="AJ21" s="12"/>
      <c r="AK21" s="12"/>
      <c r="AL21" s="12"/>
      <c r="AM21" s="12"/>
    </row>
    <row r="22" spans="2:41" ht="27" customHeight="1" x14ac:dyDescent="0.55000000000000004">
      <c r="B22" s="1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Z22" s="22"/>
      <c r="AA22" s="22"/>
      <c r="AB22" s="22"/>
      <c r="AC22" s="22"/>
      <c r="AD22" s="22"/>
      <c r="AE22" s="22"/>
      <c r="AF22" s="22"/>
      <c r="AG22" s="21"/>
      <c r="AH22" s="15"/>
      <c r="AI22" s="11"/>
      <c r="AJ22" s="12"/>
      <c r="AK22" s="12"/>
      <c r="AL22" s="12"/>
      <c r="AM22" s="12"/>
    </row>
    <row r="23" spans="2:41" ht="27" customHeight="1" x14ac:dyDescent="0.55000000000000004">
      <c r="B23" s="1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3"/>
      <c r="Z23" s="22"/>
      <c r="AA23" s="22"/>
      <c r="AB23" s="22"/>
      <c r="AC23" s="22"/>
      <c r="AD23" s="22"/>
      <c r="AE23" s="22"/>
      <c r="AF23" s="22"/>
      <c r="AG23" s="21"/>
      <c r="AH23" s="15"/>
      <c r="AI23" s="11"/>
      <c r="AJ23" s="12"/>
      <c r="AK23" s="12"/>
      <c r="AL23" s="12"/>
      <c r="AM23" s="12"/>
    </row>
    <row r="24" spans="2:41" x14ac:dyDescent="0.55000000000000004">
      <c r="B24" s="7" t="s">
        <v>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>
        <f>COUNTIF(C24:AG24,"○")</f>
        <v>0</v>
      </c>
      <c r="AI24" s="14">
        <f>AK24-AJ24</f>
        <v>30</v>
      </c>
      <c r="AJ24" s="7">
        <f>COUNTIF(C24:AG24,"×")</f>
        <v>0</v>
      </c>
      <c r="AK24" s="24">
        <f>MAX(AC18:AG18)</f>
        <v>30</v>
      </c>
      <c r="AL24" s="7">
        <f>COUNTIF(C19:AG19,7)+COUNTIF(C19:AG19,1)</f>
        <v>9</v>
      </c>
      <c r="AM24" s="7" t="str">
        <f>IF(AH24&gt;=AL24,"○","×")</f>
        <v>×</v>
      </c>
    </row>
    <row r="25" spans="2:41" x14ac:dyDescent="0.55000000000000004">
      <c r="B25" s="7" t="s">
        <v>17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>
        <f>COUNTIF(C25:AG25,"○")</f>
        <v>0</v>
      </c>
      <c r="AI25" s="14">
        <f>AK25-AJ25</f>
        <v>30</v>
      </c>
      <c r="AJ25" s="7">
        <f>COUNTIF(C25:AG25,"×")</f>
        <v>0</v>
      </c>
      <c r="AK25" s="24">
        <f>MAX(AC18:AG18)</f>
        <v>30</v>
      </c>
      <c r="AL25" s="7">
        <f>COUNTIF(C19:AG19,7)+COUNTIF(C19:AG19,1)</f>
        <v>9</v>
      </c>
      <c r="AM25" s="7" t="str">
        <f>IF(AH25&gt;=AL25,"○","×")</f>
        <v>×</v>
      </c>
    </row>
    <row r="26" spans="2:41" ht="27" customHeight="1" x14ac:dyDescent="0.55000000000000004"/>
    <row r="27" spans="2:41" ht="18.75" customHeight="1" x14ac:dyDescent="0.55000000000000004">
      <c r="B27" s="7" t="s">
        <v>0</v>
      </c>
      <c r="C27" s="8">
        <f>DATE($AD$4,$AE$4+2,1)</f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0"/>
      <c r="AH27" s="11" t="s">
        <v>5</v>
      </c>
      <c r="AI27" s="11" t="s">
        <v>11</v>
      </c>
      <c r="AJ27" s="12" t="s">
        <v>24</v>
      </c>
      <c r="AK27" s="12" t="s">
        <v>25</v>
      </c>
      <c r="AL27" s="12" t="s">
        <v>26</v>
      </c>
      <c r="AM27" s="12" t="s">
        <v>27</v>
      </c>
      <c r="AO27" s="13"/>
    </row>
    <row r="28" spans="2:41" x14ac:dyDescent="0.55000000000000004">
      <c r="B28" s="7" t="s">
        <v>1</v>
      </c>
      <c r="C28" s="14">
        <f>DATE($AD$4,$AE$4+2,1)</f>
        <v>32</v>
      </c>
      <c r="D28" s="14">
        <f>DATE($AD$4,$AE$4+2,2)</f>
        <v>33</v>
      </c>
      <c r="E28" s="14">
        <f>DATE($AD$4,$AE$4+2,3)</f>
        <v>34</v>
      </c>
      <c r="F28" s="14">
        <f>DATE($AD$4,$AE$4+2,4)</f>
        <v>35</v>
      </c>
      <c r="G28" s="14">
        <f>DATE($AD$4,$AE$4+2,5)</f>
        <v>36</v>
      </c>
      <c r="H28" s="14">
        <f>DATE($AD$4,$AE$4+2,6)</f>
        <v>37</v>
      </c>
      <c r="I28" s="14">
        <f>DATE($AD$4,$AE$4+2,7)</f>
        <v>38</v>
      </c>
      <c r="J28" s="14">
        <f>DATE($AD$4,$AE$4+2,8)</f>
        <v>39</v>
      </c>
      <c r="K28" s="14">
        <f>DATE($AD$4,$AE$4+2,9)</f>
        <v>40</v>
      </c>
      <c r="L28" s="14">
        <f>DATE($AD$4,$AE$4+2,10)</f>
        <v>41</v>
      </c>
      <c r="M28" s="14">
        <f>DATE($AD$4,$AE$4+2,11)</f>
        <v>42</v>
      </c>
      <c r="N28" s="14">
        <f>DATE($AD$4,$AE$4+2,12)</f>
        <v>43</v>
      </c>
      <c r="O28" s="14">
        <f>DATE($AD$4,$AE$4+2,13)</f>
        <v>44</v>
      </c>
      <c r="P28" s="14">
        <f>DATE($AD$4,$AE$4+2,14)</f>
        <v>45</v>
      </c>
      <c r="Q28" s="14">
        <f>DATE($AD$4,$AE$4+2,15)</f>
        <v>46</v>
      </c>
      <c r="R28" s="14">
        <f>DATE($AD$4,$AE$4+2,16)</f>
        <v>47</v>
      </c>
      <c r="S28" s="14">
        <f>DATE($AD$4,$AE$4+2,17)</f>
        <v>48</v>
      </c>
      <c r="T28" s="14">
        <f>DATE($AD$4,$AE$4+2,18)</f>
        <v>49</v>
      </c>
      <c r="U28" s="14">
        <f>DATE($AD$4,$AE$4+2,19)</f>
        <v>50</v>
      </c>
      <c r="V28" s="14">
        <f>DATE($AD$4,$AE$4+2,20)</f>
        <v>51</v>
      </c>
      <c r="W28" s="14">
        <f>DATE($AD$4,$AE$4+2,21)</f>
        <v>52</v>
      </c>
      <c r="X28" s="14">
        <f>DATE($AD$4,$AE$4+2,22)</f>
        <v>53</v>
      </c>
      <c r="Y28" s="14">
        <f>DATE($AD$4,$AE$4+2,23)</f>
        <v>54</v>
      </c>
      <c r="Z28" s="14">
        <f>DATE($AD$4,$AE$4+2,24)</f>
        <v>55</v>
      </c>
      <c r="AA28" s="14">
        <f>DATE($AD$4,$AE$4+2,25)</f>
        <v>56</v>
      </c>
      <c r="AB28" s="14">
        <f>DATE($AD$4,$AE$4+2,26)</f>
        <v>57</v>
      </c>
      <c r="AC28" s="14">
        <f>DATE($AD$4,$AE$4+2,27)</f>
        <v>58</v>
      </c>
      <c r="AD28" s="14">
        <f>DATE($AD$4,$AE$4+2,28)</f>
        <v>59</v>
      </c>
      <c r="AE28" s="14">
        <f>DATE($AD$4,$AE$4+2,29)</f>
        <v>60</v>
      </c>
      <c r="AF28" s="14">
        <f>DATE($AD$4,$AE$4+2,30)</f>
        <v>61</v>
      </c>
      <c r="AG28" s="14"/>
      <c r="AH28" s="15"/>
      <c r="AI28" s="11"/>
      <c r="AJ28" s="12"/>
      <c r="AK28" s="12"/>
      <c r="AL28" s="12"/>
      <c r="AM28" s="12"/>
    </row>
    <row r="29" spans="2:41" hidden="1" x14ac:dyDescent="0.55000000000000004">
      <c r="B29" s="7"/>
      <c r="C29" s="16">
        <f>WEEKDAY(C28)</f>
        <v>4</v>
      </c>
      <c r="D29" s="16">
        <f t="shared" ref="D29:AF29" si="4">WEEKDAY(D28)</f>
        <v>5</v>
      </c>
      <c r="E29" s="16">
        <f t="shared" si="4"/>
        <v>6</v>
      </c>
      <c r="F29" s="16">
        <f t="shared" si="4"/>
        <v>7</v>
      </c>
      <c r="G29" s="16">
        <f t="shared" si="4"/>
        <v>1</v>
      </c>
      <c r="H29" s="16">
        <f t="shared" si="4"/>
        <v>2</v>
      </c>
      <c r="I29" s="16">
        <f t="shared" si="4"/>
        <v>3</v>
      </c>
      <c r="J29" s="16">
        <f t="shared" si="4"/>
        <v>4</v>
      </c>
      <c r="K29" s="16">
        <f t="shared" si="4"/>
        <v>5</v>
      </c>
      <c r="L29" s="16">
        <f t="shared" si="4"/>
        <v>6</v>
      </c>
      <c r="M29" s="16">
        <f t="shared" si="4"/>
        <v>7</v>
      </c>
      <c r="N29" s="16">
        <f t="shared" si="4"/>
        <v>1</v>
      </c>
      <c r="O29" s="16">
        <f t="shared" si="4"/>
        <v>2</v>
      </c>
      <c r="P29" s="16">
        <f t="shared" si="4"/>
        <v>3</v>
      </c>
      <c r="Q29" s="16">
        <f t="shared" si="4"/>
        <v>4</v>
      </c>
      <c r="R29" s="16">
        <f t="shared" si="4"/>
        <v>5</v>
      </c>
      <c r="S29" s="16">
        <f t="shared" si="4"/>
        <v>6</v>
      </c>
      <c r="T29" s="16">
        <f t="shared" si="4"/>
        <v>7</v>
      </c>
      <c r="U29" s="16">
        <f t="shared" si="4"/>
        <v>1</v>
      </c>
      <c r="V29" s="16">
        <f t="shared" si="4"/>
        <v>2</v>
      </c>
      <c r="W29" s="16">
        <f t="shared" si="4"/>
        <v>3</v>
      </c>
      <c r="X29" s="16">
        <f t="shared" si="4"/>
        <v>4</v>
      </c>
      <c r="Y29" s="16">
        <f t="shared" si="4"/>
        <v>5</v>
      </c>
      <c r="Z29" s="16">
        <f t="shared" si="4"/>
        <v>6</v>
      </c>
      <c r="AA29" s="16">
        <f t="shared" si="4"/>
        <v>7</v>
      </c>
      <c r="AB29" s="16">
        <f t="shared" si="4"/>
        <v>1</v>
      </c>
      <c r="AC29" s="16">
        <f t="shared" si="4"/>
        <v>2</v>
      </c>
      <c r="AD29" s="16">
        <f t="shared" si="4"/>
        <v>3</v>
      </c>
      <c r="AE29" s="16">
        <f t="shared" si="4"/>
        <v>4</v>
      </c>
      <c r="AF29" s="16">
        <f t="shared" si="4"/>
        <v>5</v>
      </c>
      <c r="AG29" s="16"/>
      <c r="AH29" s="15"/>
      <c r="AI29" s="11"/>
      <c r="AJ29" s="12"/>
      <c r="AK29" s="12"/>
      <c r="AL29" s="12"/>
      <c r="AM29" s="12"/>
      <c r="AN29" s="4"/>
    </row>
    <row r="30" spans="2:41" x14ac:dyDescent="0.55000000000000004">
      <c r="B30" s="7" t="s">
        <v>2</v>
      </c>
      <c r="C30" s="17">
        <f>C28</f>
        <v>32</v>
      </c>
      <c r="D30" s="17">
        <f t="shared" ref="D30:AF30" si="5">D28</f>
        <v>33</v>
      </c>
      <c r="E30" s="17">
        <f t="shared" si="5"/>
        <v>34</v>
      </c>
      <c r="F30" s="17">
        <f t="shared" si="5"/>
        <v>35</v>
      </c>
      <c r="G30" s="17">
        <f t="shared" si="5"/>
        <v>36</v>
      </c>
      <c r="H30" s="17">
        <f t="shared" si="5"/>
        <v>37</v>
      </c>
      <c r="I30" s="17">
        <f t="shared" si="5"/>
        <v>38</v>
      </c>
      <c r="J30" s="17">
        <f t="shared" si="5"/>
        <v>39</v>
      </c>
      <c r="K30" s="17">
        <f t="shared" si="5"/>
        <v>40</v>
      </c>
      <c r="L30" s="17">
        <f t="shared" si="5"/>
        <v>41</v>
      </c>
      <c r="M30" s="17">
        <f t="shared" si="5"/>
        <v>42</v>
      </c>
      <c r="N30" s="17">
        <f t="shared" si="5"/>
        <v>43</v>
      </c>
      <c r="O30" s="17">
        <f t="shared" si="5"/>
        <v>44</v>
      </c>
      <c r="P30" s="17">
        <f t="shared" si="5"/>
        <v>45</v>
      </c>
      <c r="Q30" s="17">
        <f t="shared" si="5"/>
        <v>46</v>
      </c>
      <c r="R30" s="17">
        <f t="shared" si="5"/>
        <v>47</v>
      </c>
      <c r="S30" s="17">
        <f t="shared" si="5"/>
        <v>48</v>
      </c>
      <c r="T30" s="17">
        <f t="shared" si="5"/>
        <v>49</v>
      </c>
      <c r="U30" s="17">
        <f t="shared" si="5"/>
        <v>50</v>
      </c>
      <c r="V30" s="17">
        <f t="shared" si="5"/>
        <v>51</v>
      </c>
      <c r="W30" s="17">
        <f t="shared" si="5"/>
        <v>52</v>
      </c>
      <c r="X30" s="17">
        <f t="shared" si="5"/>
        <v>53</v>
      </c>
      <c r="Y30" s="17">
        <f t="shared" si="5"/>
        <v>54</v>
      </c>
      <c r="Z30" s="17">
        <f t="shared" si="5"/>
        <v>55</v>
      </c>
      <c r="AA30" s="17">
        <f t="shared" si="5"/>
        <v>56</v>
      </c>
      <c r="AB30" s="17">
        <f t="shared" si="5"/>
        <v>57</v>
      </c>
      <c r="AC30" s="17">
        <f t="shared" si="5"/>
        <v>58</v>
      </c>
      <c r="AD30" s="17">
        <f t="shared" si="5"/>
        <v>59</v>
      </c>
      <c r="AE30" s="17">
        <f t="shared" si="5"/>
        <v>60</v>
      </c>
      <c r="AF30" s="17">
        <f t="shared" si="5"/>
        <v>61</v>
      </c>
      <c r="AG30" s="17"/>
      <c r="AH30" s="15"/>
      <c r="AI30" s="11"/>
      <c r="AJ30" s="12"/>
      <c r="AK30" s="12"/>
      <c r="AL30" s="12"/>
      <c r="AM30" s="12"/>
      <c r="AN30" s="4"/>
    </row>
    <row r="31" spans="2:41" ht="27" customHeight="1" x14ac:dyDescent="0.55000000000000004">
      <c r="B31" s="11" t="s">
        <v>3</v>
      </c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26"/>
      <c r="Z31" s="19"/>
      <c r="AA31" s="18"/>
      <c r="AB31" s="18"/>
      <c r="AC31" s="18"/>
      <c r="AD31" s="18"/>
      <c r="AE31" s="20"/>
      <c r="AF31" s="20"/>
      <c r="AG31" s="27"/>
      <c r="AH31" s="15"/>
      <c r="AI31" s="11"/>
      <c r="AJ31" s="12"/>
      <c r="AK31" s="12"/>
      <c r="AL31" s="12"/>
      <c r="AM31" s="12"/>
    </row>
    <row r="32" spans="2:41" ht="27" customHeight="1" x14ac:dyDescent="0.55000000000000004">
      <c r="B32" s="15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3"/>
      <c r="Z32" s="22"/>
      <c r="AA32" s="22"/>
      <c r="AB32" s="22"/>
      <c r="AC32" s="22"/>
      <c r="AD32" s="22"/>
      <c r="AE32" s="23"/>
      <c r="AF32" s="23"/>
      <c r="AG32" s="28"/>
      <c r="AH32" s="15"/>
      <c r="AI32" s="11"/>
      <c r="AJ32" s="12"/>
      <c r="AK32" s="12"/>
      <c r="AL32" s="12"/>
      <c r="AM32" s="12"/>
    </row>
    <row r="33" spans="2:41" ht="27" customHeight="1" x14ac:dyDescent="0.55000000000000004">
      <c r="B33" s="15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3"/>
      <c r="Z33" s="22"/>
      <c r="AA33" s="22"/>
      <c r="AB33" s="22"/>
      <c r="AC33" s="22"/>
      <c r="AD33" s="22"/>
      <c r="AE33" s="23"/>
      <c r="AF33" s="23"/>
      <c r="AG33" s="28"/>
      <c r="AH33" s="15"/>
      <c r="AI33" s="11"/>
      <c r="AJ33" s="12"/>
      <c r="AK33" s="12"/>
      <c r="AL33" s="12"/>
      <c r="AM33" s="12"/>
    </row>
    <row r="34" spans="2:41" x14ac:dyDescent="0.55000000000000004">
      <c r="B34" s="7" t="s">
        <v>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>
        <f>COUNTIF(C34:AG34,"○")</f>
        <v>0</v>
      </c>
      <c r="AI34" s="14">
        <f>AK34-AJ34</f>
        <v>61</v>
      </c>
      <c r="AJ34" s="7">
        <f>COUNTIF(C34:AG34,"×")</f>
        <v>0</v>
      </c>
      <c r="AK34" s="24">
        <f>MAX(AC28:AG28)</f>
        <v>61</v>
      </c>
      <c r="AL34" s="7">
        <f>COUNTIF(C29:AG29,7)+COUNTIF(C29:AG29,1)</f>
        <v>8</v>
      </c>
      <c r="AM34" s="7" t="str">
        <f>IF(AH34&gt;=AL34,"○","×")</f>
        <v>×</v>
      </c>
    </row>
    <row r="35" spans="2:41" x14ac:dyDescent="0.55000000000000004">
      <c r="B35" s="7" t="s">
        <v>17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>
        <f>COUNTIF(C35:AG35,"○")</f>
        <v>0</v>
      </c>
      <c r="AI35" s="14">
        <f>AK35-AJ35</f>
        <v>61</v>
      </c>
      <c r="AJ35" s="7">
        <f>COUNTIF(C35:AG35,"×")</f>
        <v>0</v>
      </c>
      <c r="AK35" s="24">
        <f>MAX(AC28:AG28)</f>
        <v>61</v>
      </c>
      <c r="AL35" s="7">
        <f>COUNTIF(C29:AG29,7)+COUNTIF(C29:AG29,1)</f>
        <v>8</v>
      </c>
      <c r="AM35" s="7" t="str">
        <f>IF(AH35&gt;=AL35,"○","×")</f>
        <v>×</v>
      </c>
    </row>
    <row r="36" spans="2:41" ht="27" customHeight="1" x14ac:dyDescent="0.55000000000000004"/>
    <row r="37" spans="2:41" ht="18.75" customHeight="1" x14ac:dyDescent="0.55000000000000004">
      <c r="B37" s="7" t="s">
        <v>0</v>
      </c>
      <c r="C37" s="8">
        <f>DATE($AD$4,$AE$4+3,1)</f>
        <v>61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0"/>
      <c r="AH37" s="11" t="s">
        <v>5</v>
      </c>
      <c r="AI37" s="11" t="s">
        <v>11</v>
      </c>
      <c r="AJ37" s="12" t="s">
        <v>24</v>
      </c>
      <c r="AK37" s="12" t="s">
        <v>25</v>
      </c>
      <c r="AL37" s="12" t="s">
        <v>26</v>
      </c>
      <c r="AM37" s="12" t="s">
        <v>27</v>
      </c>
      <c r="AO37" s="13"/>
    </row>
    <row r="38" spans="2:41" x14ac:dyDescent="0.55000000000000004">
      <c r="B38" s="7" t="s">
        <v>1</v>
      </c>
      <c r="C38" s="14">
        <f>DATE($AD$4,$AE$4+3,1)</f>
        <v>61</v>
      </c>
      <c r="D38" s="14">
        <f>DATE($AD$4,$AE$4+3,2)</f>
        <v>62</v>
      </c>
      <c r="E38" s="14">
        <f>DATE($AD$4,$AE$4+3,3)</f>
        <v>63</v>
      </c>
      <c r="F38" s="14">
        <f>DATE($AD$4,$AE$4+3,4)</f>
        <v>64</v>
      </c>
      <c r="G38" s="14">
        <f>DATE($AD$4,$AE$4+3,5)</f>
        <v>65</v>
      </c>
      <c r="H38" s="14">
        <f>DATE($AD$4,$AE$4+3,6)</f>
        <v>66</v>
      </c>
      <c r="I38" s="14">
        <f>DATE($AD$4,$AE$4+3,7)</f>
        <v>67</v>
      </c>
      <c r="J38" s="14">
        <f>DATE($AD$4,$AE$4+3,8)</f>
        <v>68</v>
      </c>
      <c r="K38" s="14">
        <f>DATE($AD$4,$AE$4+3,9)</f>
        <v>69</v>
      </c>
      <c r="L38" s="14">
        <f>DATE($AD$4,$AE$4+3,10)</f>
        <v>70</v>
      </c>
      <c r="M38" s="14">
        <f>DATE($AD$4,$AE$4+3,11)</f>
        <v>71</v>
      </c>
      <c r="N38" s="14">
        <f>DATE($AD$4,$AE$4+3,12)</f>
        <v>72</v>
      </c>
      <c r="O38" s="14">
        <f>DATE($AD$4,$AE$4+3,13)</f>
        <v>73</v>
      </c>
      <c r="P38" s="14">
        <f>DATE($AD$4,$AE$4+3,14)</f>
        <v>74</v>
      </c>
      <c r="Q38" s="14">
        <f>DATE($AD$4,$AE$4+3,15)</f>
        <v>75</v>
      </c>
      <c r="R38" s="14">
        <f>DATE($AD$4,$AE$4+3,16)</f>
        <v>76</v>
      </c>
      <c r="S38" s="14">
        <f>DATE($AD$4,$AE$4+3,17)</f>
        <v>77</v>
      </c>
      <c r="T38" s="14">
        <f>DATE($AD$4,$AE$4+3,18)</f>
        <v>78</v>
      </c>
      <c r="U38" s="14">
        <f>DATE($AD$4,$AE$4+3,19)</f>
        <v>79</v>
      </c>
      <c r="V38" s="14">
        <f>DATE($AD$4,$AE$4+3,20)</f>
        <v>80</v>
      </c>
      <c r="W38" s="14">
        <f>DATE($AD$4,$AE$4+3,21)</f>
        <v>81</v>
      </c>
      <c r="X38" s="14">
        <f>DATE($AD$4,$AE$4+3,22)</f>
        <v>82</v>
      </c>
      <c r="Y38" s="14">
        <f>DATE($AD$4,$AE$4+3,23)</f>
        <v>83</v>
      </c>
      <c r="Z38" s="14">
        <f>DATE($AD$4,$AE$4+3,24)</f>
        <v>84</v>
      </c>
      <c r="AA38" s="14">
        <f>DATE($AD$4,$AE$4+3,25)</f>
        <v>85</v>
      </c>
      <c r="AB38" s="14">
        <f>DATE($AD$4,$AE$4+3,26)</f>
        <v>86</v>
      </c>
      <c r="AC38" s="14">
        <f>DATE($AD$4,$AE$4+3,27)</f>
        <v>87</v>
      </c>
      <c r="AD38" s="14">
        <f>DATE($AD$4,$AE$4+3,28)</f>
        <v>88</v>
      </c>
      <c r="AE38" s="14">
        <f>DATE($AD$4,$AE$4+3,29)</f>
        <v>89</v>
      </c>
      <c r="AF38" s="14">
        <f>DATE($AD$4,$AE$4+3,30)</f>
        <v>90</v>
      </c>
      <c r="AG38" s="14">
        <f>DATE($AD$4,$AE$4+3,31)</f>
        <v>91</v>
      </c>
      <c r="AH38" s="15"/>
      <c r="AI38" s="11"/>
      <c r="AJ38" s="12"/>
      <c r="AK38" s="12"/>
      <c r="AL38" s="12"/>
      <c r="AM38" s="12"/>
    </row>
    <row r="39" spans="2:41" x14ac:dyDescent="0.55000000000000004">
      <c r="B39" s="7"/>
      <c r="C39" s="16">
        <f>WEEKDAY(C38)</f>
        <v>5</v>
      </c>
      <c r="D39" s="16">
        <f t="shared" ref="D39:AG39" si="6">WEEKDAY(D38)</f>
        <v>6</v>
      </c>
      <c r="E39" s="16">
        <f t="shared" si="6"/>
        <v>7</v>
      </c>
      <c r="F39" s="16">
        <f t="shared" si="6"/>
        <v>1</v>
      </c>
      <c r="G39" s="16">
        <f t="shared" si="6"/>
        <v>2</v>
      </c>
      <c r="H39" s="16">
        <f t="shared" si="6"/>
        <v>3</v>
      </c>
      <c r="I39" s="16">
        <f t="shared" si="6"/>
        <v>4</v>
      </c>
      <c r="J39" s="16">
        <f t="shared" si="6"/>
        <v>5</v>
      </c>
      <c r="K39" s="16">
        <f t="shared" si="6"/>
        <v>6</v>
      </c>
      <c r="L39" s="16">
        <f t="shared" si="6"/>
        <v>7</v>
      </c>
      <c r="M39" s="16">
        <f t="shared" si="6"/>
        <v>1</v>
      </c>
      <c r="N39" s="16">
        <f t="shared" si="6"/>
        <v>2</v>
      </c>
      <c r="O39" s="16">
        <f t="shared" si="6"/>
        <v>3</v>
      </c>
      <c r="P39" s="16">
        <f t="shared" si="6"/>
        <v>4</v>
      </c>
      <c r="Q39" s="16">
        <f t="shared" si="6"/>
        <v>5</v>
      </c>
      <c r="R39" s="16">
        <f t="shared" si="6"/>
        <v>6</v>
      </c>
      <c r="S39" s="16">
        <f t="shared" si="6"/>
        <v>7</v>
      </c>
      <c r="T39" s="16">
        <f t="shared" si="6"/>
        <v>1</v>
      </c>
      <c r="U39" s="16">
        <f t="shared" si="6"/>
        <v>2</v>
      </c>
      <c r="V39" s="16">
        <f t="shared" si="6"/>
        <v>3</v>
      </c>
      <c r="W39" s="16">
        <f t="shared" si="6"/>
        <v>4</v>
      </c>
      <c r="X39" s="16">
        <f t="shared" si="6"/>
        <v>5</v>
      </c>
      <c r="Y39" s="16">
        <f t="shared" si="6"/>
        <v>6</v>
      </c>
      <c r="Z39" s="16">
        <f t="shared" si="6"/>
        <v>7</v>
      </c>
      <c r="AA39" s="16">
        <f t="shared" si="6"/>
        <v>1</v>
      </c>
      <c r="AB39" s="16">
        <f t="shared" si="6"/>
        <v>2</v>
      </c>
      <c r="AC39" s="16">
        <f t="shared" si="6"/>
        <v>3</v>
      </c>
      <c r="AD39" s="16">
        <f t="shared" si="6"/>
        <v>4</v>
      </c>
      <c r="AE39" s="16">
        <f t="shared" si="6"/>
        <v>5</v>
      </c>
      <c r="AF39" s="16">
        <f t="shared" si="6"/>
        <v>6</v>
      </c>
      <c r="AG39" s="16">
        <f t="shared" si="6"/>
        <v>7</v>
      </c>
      <c r="AH39" s="15"/>
      <c r="AI39" s="11"/>
      <c r="AJ39" s="12"/>
      <c r="AK39" s="12"/>
      <c r="AL39" s="12"/>
      <c r="AM39" s="12"/>
      <c r="AN39" s="4"/>
    </row>
    <row r="40" spans="2:41" x14ac:dyDescent="0.55000000000000004">
      <c r="B40" s="7" t="s">
        <v>2</v>
      </c>
      <c r="C40" s="17">
        <f>C38</f>
        <v>61</v>
      </c>
      <c r="D40" s="17">
        <f t="shared" ref="D40:AG40" si="7">D38</f>
        <v>62</v>
      </c>
      <c r="E40" s="17">
        <f t="shared" si="7"/>
        <v>63</v>
      </c>
      <c r="F40" s="17">
        <f t="shared" si="7"/>
        <v>64</v>
      </c>
      <c r="G40" s="17">
        <f t="shared" si="7"/>
        <v>65</v>
      </c>
      <c r="H40" s="17">
        <f t="shared" si="7"/>
        <v>66</v>
      </c>
      <c r="I40" s="17">
        <f t="shared" si="7"/>
        <v>67</v>
      </c>
      <c r="J40" s="17">
        <f t="shared" si="7"/>
        <v>68</v>
      </c>
      <c r="K40" s="17">
        <f t="shared" si="7"/>
        <v>69</v>
      </c>
      <c r="L40" s="17">
        <f t="shared" si="7"/>
        <v>70</v>
      </c>
      <c r="M40" s="17">
        <f t="shared" si="7"/>
        <v>71</v>
      </c>
      <c r="N40" s="17">
        <f t="shared" si="7"/>
        <v>72</v>
      </c>
      <c r="O40" s="17">
        <f t="shared" si="7"/>
        <v>73</v>
      </c>
      <c r="P40" s="17">
        <f t="shared" si="7"/>
        <v>74</v>
      </c>
      <c r="Q40" s="17">
        <f t="shared" si="7"/>
        <v>75</v>
      </c>
      <c r="R40" s="17">
        <f t="shared" si="7"/>
        <v>76</v>
      </c>
      <c r="S40" s="17">
        <f t="shared" si="7"/>
        <v>77</v>
      </c>
      <c r="T40" s="17">
        <f t="shared" si="7"/>
        <v>78</v>
      </c>
      <c r="U40" s="17">
        <f t="shared" si="7"/>
        <v>79</v>
      </c>
      <c r="V40" s="17">
        <f t="shared" si="7"/>
        <v>80</v>
      </c>
      <c r="W40" s="17">
        <f t="shared" si="7"/>
        <v>81</v>
      </c>
      <c r="X40" s="17">
        <f t="shared" si="7"/>
        <v>82</v>
      </c>
      <c r="Y40" s="17">
        <f t="shared" si="7"/>
        <v>83</v>
      </c>
      <c r="Z40" s="17">
        <f t="shared" si="7"/>
        <v>84</v>
      </c>
      <c r="AA40" s="17">
        <f t="shared" si="7"/>
        <v>85</v>
      </c>
      <c r="AB40" s="17">
        <f t="shared" si="7"/>
        <v>86</v>
      </c>
      <c r="AC40" s="17">
        <f t="shared" si="7"/>
        <v>87</v>
      </c>
      <c r="AD40" s="17">
        <f t="shared" si="7"/>
        <v>88</v>
      </c>
      <c r="AE40" s="17">
        <f t="shared" si="7"/>
        <v>89</v>
      </c>
      <c r="AF40" s="17">
        <f t="shared" si="7"/>
        <v>90</v>
      </c>
      <c r="AG40" s="17">
        <f t="shared" si="7"/>
        <v>91</v>
      </c>
      <c r="AH40" s="15"/>
      <c r="AI40" s="11"/>
      <c r="AJ40" s="12"/>
      <c r="AK40" s="12"/>
      <c r="AL40" s="12"/>
      <c r="AM40" s="12"/>
      <c r="AN40" s="4"/>
    </row>
    <row r="41" spans="2:41" ht="27" customHeight="1" x14ac:dyDescent="0.55000000000000004">
      <c r="B41" s="11" t="s">
        <v>3</v>
      </c>
      <c r="C41" s="26"/>
      <c r="D41" s="20"/>
      <c r="E41" s="20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1"/>
      <c r="AH41" s="15"/>
      <c r="AI41" s="11"/>
      <c r="AJ41" s="12"/>
      <c r="AK41" s="12"/>
      <c r="AL41" s="12"/>
      <c r="AM41" s="12"/>
    </row>
    <row r="42" spans="2:41" ht="27" customHeight="1" x14ac:dyDescent="0.55000000000000004">
      <c r="B42" s="15"/>
      <c r="C42" s="23"/>
      <c r="D42" s="23"/>
      <c r="E42" s="2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1"/>
      <c r="AH42" s="15"/>
      <c r="AI42" s="11"/>
      <c r="AJ42" s="12"/>
      <c r="AK42" s="12"/>
      <c r="AL42" s="12"/>
      <c r="AM42" s="12"/>
    </row>
    <row r="43" spans="2:41" ht="27" customHeight="1" x14ac:dyDescent="0.55000000000000004">
      <c r="B43" s="15"/>
      <c r="C43" s="23"/>
      <c r="D43" s="23"/>
      <c r="E43" s="23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1"/>
      <c r="AH43" s="15"/>
      <c r="AI43" s="11"/>
      <c r="AJ43" s="12"/>
      <c r="AK43" s="12"/>
      <c r="AL43" s="12"/>
      <c r="AM43" s="12"/>
    </row>
    <row r="44" spans="2:41" x14ac:dyDescent="0.55000000000000004">
      <c r="B44" s="7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>
        <f>COUNTIF(C44:AG44,"○")</f>
        <v>0</v>
      </c>
      <c r="AI44" s="14">
        <f>AK44-AJ44</f>
        <v>91</v>
      </c>
      <c r="AJ44" s="7">
        <f>COUNTIF(C44:AG44,"×")</f>
        <v>0</v>
      </c>
      <c r="AK44" s="24">
        <f>MAX(AC38:AG38)</f>
        <v>91</v>
      </c>
      <c r="AL44" s="7">
        <f>COUNTIF(C39:AG39,7)+COUNTIF(C39:AG39,1)</f>
        <v>9</v>
      </c>
      <c r="AM44" s="7" t="str">
        <f>IF(AH44&gt;=AL44,"○","×")</f>
        <v>×</v>
      </c>
    </row>
    <row r="45" spans="2:41" x14ac:dyDescent="0.55000000000000004">
      <c r="B45" s="7" t="s">
        <v>4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>
        <f>COUNTIF(C45:AG45,"○")</f>
        <v>0</v>
      </c>
      <c r="AI45" s="14">
        <f>AK45-AJ45</f>
        <v>91</v>
      </c>
      <c r="AJ45" s="7">
        <f>COUNTIF(C45:AG45,"×")</f>
        <v>0</v>
      </c>
      <c r="AK45" s="24">
        <f>MAX(AC38:AG38)</f>
        <v>91</v>
      </c>
      <c r="AL45" s="7">
        <f>COUNTIF(C39:AG39,7)+COUNTIF(C39:AG39,1)</f>
        <v>9</v>
      </c>
      <c r="AM45" s="7" t="str">
        <f>IF(AH45&gt;=AL45,"○","×")</f>
        <v>×</v>
      </c>
    </row>
    <row r="46" spans="2:41" ht="27" customHeight="1" x14ac:dyDescent="0.55000000000000004"/>
    <row r="47" spans="2:41" ht="18.75" customHeight="1" x14ac:dyDescent="0.55000000000000004">
      <c r="B47" s="7" t="s">
        <v>0</v>
      </c>
      <c r="C47" s="8">
        <f>DATE($AD$4,$AE$4+4,1)</f>
        <v>92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0"/>
      <c r="AH47" s="11" t="s">
        <v>5</v>
      </c>
      <c r="AI47" s="11" t="s">
        <v>11</v>
      </c>
      <c r="AJ47" s="12" t="s">
        <v>24</v>
      </c>
      <c r="AK47" s="12" t="s">
        <v>25</v>
      </c>
      <c r="AL47" s="12" t="s">
        <v>26</v>
      </c>
      <c r="AM47" s="12" t="s">
        <v>27</v>
      </c>
      <c r="AO47" s="13"/>
    </row>
    <row r="48" spans="2:41" x14ac:dyDescent="0.55000000000000004">
      <c r="B48" s="7" t="s">
        <v>1</v>
      </c>
      <c r="C48" s="14">
        <f>DATE($AD$4,$AE$4+4,1)</f>
        <v>92</v>
      </c>
      <c r="D48" s="14">
        <f>DATE($AD$4,$AE$4+4,2)</f>
        <v>93</v>
      </c>
      <c r="E48" s="14">
        <f>DATE($AD$4,$AE$4+4,3)</f>
        <v>94</v>
      </c>
      <c r="F48" s="14">
        <f>DATE($AD$4,$AE$4+4,4)</f>
        <v>95</v>
      </c>
      <c r="G48" s="14">
        <f>DATE($AD$4,$AE$4+4,5)</f>
        <v>96</v>
      </c>
      <c r="H48" s="14">
        <f>DATE($AD$4,$AE$4+4,6)</f>
        <v>97</v>
      </c>
      <c r="I48" s="14">
        <f>DATE($AD$4,$AE$4+4,7)</f>
        <v>98</v>
      </c>
      <c r="J48" s="14">
        <f>DATE($AD$4,$AE$4+4,8)</f>
        <v>99</v>
      </c>
      <c r="K48" s="14">
        <f>DATE($AD$4,$AE$4+4,9)</f>
        <v>100</v>
      </c>
      <c r="L48" s="14">
        <f>DATE($AD$4,$AE$4+4,10)</f>
        <v>101</v>
      </c>
      <c r="M48" s="14">
        <f>DATE($AD$4,$AE$4+4,11)</f>
        <v>102</v>
      </c>
      <c r="N48" s="14">
        <f>DATE($AD$4,$AE$4+4,12)</f>
        <v>103</v>
      </c>
      <c r="O48" s="14">
        <f>DATE($AD$4,$AE$4+4,13)</f>
        <v>104</v>
      </c>
      <c r="P48" s="14">
        <f>DATE($AD$4,$AE$4+4,14)</f>
        <v>105</v>
      </c>
      <c r="Q48" s="14">
        <f>DATE($AD$4,$AE$4+4,15)</f>
        <v>106</v>
      </c>
      <c r="R48" s="14">
        <f>DATE($AD$4,$AE$4+4,16)</f>
        <v>107</v>
      </c>
      <c r="S48" s="14">
        <f>DATE($AD$4,$AE$4+4,17)</f>
        <v>108</v>
      </c>
      <c r="T48" s="14">
        <f>DATE($AD$4,$AE$4+4,18)</f>
        <v>109</v>
      </c>
      <c r="U48" s="14">
        <f>DATE($AD$4,$AE$4+4,19)</f>
        <v>110</v>
      </c>
      <c r="V48" s="14">
        <f>DATE($AD$4,$AE$4+4,20)</f>
        <v>111</v>
      </c>
      <c r="W48" s="14">
        <f>DATE($AD$4,$AE$4+4,21)</f>
        <v>112</v>
      </c>
      <c r="X48" s="14">
        <f>DATE($AD$4,$AE$4+4,22)</f>
        <v>113</v>
      </c>
      <c r="Y48" s="14">
        <f>DATE($AD$4,$AE$4+4,23)</f>
        <v>114</v>
      </c>
      <c r="Z48" s="14">
        <f>DATE($AD$4,$AE$4+4,24)</f>
        <v>115</v>
      </c>
      <c r="AA48" s="14">
        <f>DATE($AD$4,$AE$4+4,25)</f>
        <v>116</v>
      </c>
      <c r="AB48" s="14">
        <f>DATE($AD$4,$AE$4+4,26)</f>
        <v>117</v>
      </c>
      <c r="AC48" s="14">
        <f>DATE($AD$4,$AE$4+4,27)</f>
        <v>118</v>
      </c>
      <c r="AD48" s="14">
        <f>DATE($AD$4,$AE$4+4,28)</f>
        <v>119</v>
      </c>
      <c r="AE48" s="14">
        <f>DATE($AD$4,$AE$4+4,29)</f>
        <v>120</v>
      </c>
      <c r="AF48" s="14">
        <f>DATE($AD$4,$AE$4+4,30)</f>
        <v>121</v>
      </c>
      <c r="AG48" s="14"/>
      <c r="AH48" s="15"/>
      <c r="AI48" s="11"/>
      <c r="AJ48" s="12"/>
      <c r="AK48" s="12"/>
      <c r="AL48" s="12"/>
      <c r="AM48" s="12"/>
    </row>
    <row r="49" spans="2:41" hidden="1" x14ac:dyDescent="0.55000000000000004">
      <c r="B49" s="7"/>
      <c r="C49" s="16">
        <f>WEEKDAY(C48)</f>
        <v>1</v>
      </c>
      <c r="D49" s="16">
        <f t="shared" ref="D49:AF49" si="8">WEEKDAY(D48)</f>
        <v>2</v>
      </c>
      <c r="E49" s="16">
        <f t="shared" si="8"/>
        <v>3</v>
      </c>
      <c r="F49" s="16">
        <f t="shared" si="8"/>
        <v>4</v>
      </c>
      <c r="G49" s="16">
        <f t="shared" si="8"/>
        <v>5</v>
      </c>
      <c r="H49" s="16">
        <f t="shared" si="8"/>
        <v>6</v>
      </c>
      <c r="I49" s="16">
        <f t="shared" si="8"/>
        <v>7</v>
      </c>
      <c r="J49" s="16">
        <f t="shared" si="8"/>
        <v>1</v>
      </c>
      <c r="K49" s="16">
        <f t="shared" si="8"/>
        <v>2</v>
      </c>
      <c r="L49" s="16">
        <f t="shared" si="8"/>
        <v>3</v>
      </c>
      <c r="M49" s="16">
        <f t="shared" si="8"/>
        <v>4</v>
      </c>
      <c r="N49" s="16">
        <f t="shared" si="8"/>
        <v>5</v>
      </c>
      <c r="O49" s="16">
        <f t="shared" si="8"/>
        <v>6</v>
      </c>
      <c r="P49" s="16">
        <f t="shared" si="8"/>
        <v>7</v>
      </c>
      <c r="Q49" s="16">
        <f t="shared" si="8"/>
        <v>1</v>
      </c>
      <c r="R49" s="16">
        <f t="shared" si="8"/>
        <v>2</v>
      </c>
      <c r="S49" s="16">
        <f t="shared" si="8"/>
        <v>3</v>
      </c>
      <c r="T49" s="16">
        <f t="shared" si="8"/>
        <v>4</v>
      </c>
      <c r="U49" s="16">
        <f t="shared" si="8"/>
        <v>5</v>
      </c>
      <c r="V49" s="16">
        <f t="shared" si="8"/>
        <v>6</v>
      </c>
      <c r="W49" s="16">
        <f t="shared" si="8"/>
        <v>7</v>
      </c>
      <c r="X49" s="16">
        <f t="shared" si="8"/>
        <v>1</v>
      </c>
      <c r="Y49" s="16">
        <f t="shared" si="8"/>
        <v>2</v>
      </c>
      <c r="Z49" s="16">
        <f t="shared" si="8"/>
        <v>3</v>
      </c>
      <c r="AA49" s="16">
        <f t="shared" si="8"/>
        <v>4</v>
      </c>
      <c r="AB49" s="16">
        <f t="shared" si="8"/>
        <v>5</v>
      </c>
      <c r="AC49" s="16">
        <f t="shared" si="8"/>
        <v>6</v>
      </c>
      <c r="AD49" s="16">
        <f t="shared" si="8"/>
        <v>7</v>
      </c>
      <c r="AE49" s="16">
        <f t="shared" si="8"/>
        <v>1</v>
      </c>
      <c r="AF49" s="16">
        <f t="shared" si="8"/>
        <v>2</v>
      </c>
      <c r="AG49" s="16"/>
      <c r="AH49" s="15"/>
      <c r="AI49" s="11"/>
      <c r="AJ49" s="12"/>
      <c r="AK49" s="12"/>
      <c r="AL49" s="12"/>
      <c r="AM49" s="12"/>
      <c r="AN49" s="4"/>
    </row>
    <row r="50" spans="2:41" x14ac:dyDescent="0.55000000000000004">
      <c r="B50" s="7" t="s">
        <v>2</v>
      </c>
      <c r="C50" s="17">
        <f>C48</f>
        <v>92</v>
      </c>
      <c r="D50" s="17">
        <f t="shared" ref="D50:AF50" si="9">D48</f>
        <v>93</v>
      </c>
      <c r="E50" s="17">
        <f t="shared" si="9"/>
        <v>94</v>
      </c>
      <c r="F50" s="17">
        <f t="shared" si="9"/>
        <v>95</v>
      </c>
      <c r="G50" s="17">
        <f t="shared" si="9"/>
        <v>96</v>
      </c>
      <c r="H50" s="17">
        <f t="shared" si="9"/>
        <v>97</v>
      </c>
      <c r="I50" s="17">
        <f t="shared" si="9"/>
        <v>98</v>
      </c>
      <c r="J50" s="17">
        <f t="shared" si="9"/>
        <v>99</v>
      </c>
      <c r="K50" s="17">
        <f t="shared" si="9"/>
        <v>100</v>
      </c>
      <c r="L50" s="17">
        <f t="shared" si="9"/>
        <v>101</v>
      </c>
      <c r="M50" s="17">
        <f t="shared" si="9"/>
        <v>102</v>
      </c>
      <c r="N50" s="17">
        <f t="shared" si="9"/>
        <v>103</v>
      </c>
      <c r="O50" s="17">
        <f t="shared" si="9"/>
        <v>104</v>
      </c>
      <c r="P50" s="17">
        <f t="shared" si="9"/>
        <v>105</v>
      </c>
      <c r="Q50" s="17">
        <f t="shared" si="9"/>
        <v>106</v>
      </c>
      <c r="R50" s="17">
        <f t="shared" si="9"/>
        <v>107</v>
      </c>
      <c r="S50" s="17">
        <f t="shared" si="9"/>
        <v>108</v>
      </c>
      <c r="T50" s="17">
        <f t="shared" si="9"/>
        <v>109</v>
      </c>
      <c r="U50" s="17">
        <f t="shared" si="9"/>
        <v>110</v>
      </c>
      <c r="V50" s="17">
        <f t="shared" si="9"/>
        <v>111</v>
      </c>
      <c r="W50" s="17">
        <f t="shared" si="9"/>
        <v>112</v>
      </c>
      <c r="X50" s="17">
        <f t="shared" si="9"/>
        <v>113</v>
      </c>
      <c r="Y50" s="17">
        <f t="shared" si="9"/>
        <v>114</v>
      </c>
      <c r="Z50" s="17">
        <f t="shared" si="9"/>
        <v>115</v>
      </c>
      <c r="AA50" s="17">
        <f t="shared" si="9"/>
        <v>116</v>
      </c>
      <c r="AB50" s="17">
        <f t="shared" si="9"/>
        <v>117</v>
      </c>
      <c r="AC50" s="17">
        <f t="shared" si="9"/>
        <v>118</v>
      </c>
      <c r="AD50" s="17">
        <f t="shared" si="9"/>
        <v>119</v>
      </c>
      <c r="AE50" s="17">
        <f t="shared" si="9"/>
        <v>120</v>
      </c>
      <c r="AF50" s="17">
        <f t="shared" si="9"/>
        <v>121</v>
      </c>
      <c r="AG50" s="17"/>
      <c r="AH50" s="15"/>
      <c r="AI50" s="11"/>
      <c r="AJ50" s="12"/>
      <c r="AK50" s="12"/>
      <c r="AL50" s="12"/>
      <c r="AM50" s="12"/>
      <c r="AN50" s="4"/>
    </row>
    <row r="51" spans="2:41" ht="27" customHeight="1" x14ac:dyDescent="0.55000000000000004">
      <c r="B51" s="11" t="s">
        <v>3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6"/>
      <c r="N51" s="40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1"/>
      <c r="AH51" s="15"/>
      <c r="AI51" s="11"/>
      <c r="AJ51" s="12"/>
      <c r="AK51" s="12"/>
      <c r="AL51" s="12"/>
      <c r="AM51" s="12"/>
    </row>
    <row r="52" spans="2:41" ht="27" customHeight="1" x14ac:dyDescent="0.55000000000000004">
      <c r="B52" s="1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  <c r="N52" s="4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1"/>
      <c r="AH52" s="15"/>
      <c r="AI52" s="11"/>
      <c r="AJ52" s="12"/>
      <c r="AK52" s="12"/>
      <c r="AL52" s="12"/>
      <c r="AM52" s="12"/>
    </row>
    <row r="53" spans="2:41" ht="27" customHeight="1" x14ac:dyDescent="0.55000000000000004">
      <c r="B53" s="1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  <c r="N53" s="4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1"/>
      <c r="AH53" s="15"/>
      <c r="AI53" s="11"/>
      <c r="AJ53" s="12"/>
      <c r="AK53" s="12"/>
      <c r="AL53" s="12"/>
      <c r="AM53" s="12"/>
    </row>
    <row r="54" spans="2:41" x14ac:dyDescent="0.55000000000000004">
      <c r="B54" s="7" t="s">
        <v>4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>
        <f>COUNTIF(C54:AG54,"○")</f>
        <v>0</v>
      </c>
      <c r="AI54" s="14">
        <f>AK54-AJ54</f>
        <v>121</v>
      </c>
      <c r="AJ54" s="7">
        <f>COUNTIF(C54:AG54,"×")</f>
        <v>0</v>
      </c>
      <c r="AK54" s="24">
        <f>MAX(AC48:AG48)</f>
        <v>121</v>
      </c>
      <c r="AL54" s="7">
        <f>COUNTIF(C49:AG49,7)+COUNTIF(C49:AG49,1)</f>
        <v>9</v>
      </c>
      <c r="AM54" s="7" t="str">
        <f>IF(AH54&gt;=AL54,"○","×")</f>
        <v>×</v>
      </c>
      <c r="AN54" s="13"/>
    </row>
    <row r="55" spans="2:41" x14ac:dyDescent="0.55000000000000004">
      <c r="B55" s="7" t="s">
        <v>17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>
        <f>COUNTIF(C55:AG55,"○")</f>
        <v>0</v>
      </c>
      <c r="AI55" s="14">
        <f>AK55-AJ55</f>
        <v>121</v>
      </c>
      <c r="AJ55" s="7">
        <f>COUNTIF(C55:AG55,"×")</f>
        <v>0</v>
      </c>
      <c r="AK55" s="24">
        <f>MAX(AC48:AG48)</f>
        <v>121</v>
      </c>
      <c r="AL55" s="7">
        <f>COUNTIF(C49:AG49,7)+COUNTIF(C49:AG49,1)</f>
        <v>9</v>
      </c>
      <c r="AM55" s="7" t="str">
        <f>IF(AH55&gt;=AL55,"○","×")</f>
        <v>×</v>
      </c>
      <c r="AN55" s="13"/>
    </row>
    <row r="56" spans="2:41" ht="27" customHeight="1" x14ac:dyDescent="0.55000000000000004"/>
    <row r="57" spans="2:41" ht="18.75" customHeight="1" x14ac:dyDescent="0.55000000000000004">
      <c r="B57" s="7" t="s">
        <v>0</v>
      </c>
      <c r="C57" s="8">
        <f>DATE($AD$4,$AE$4+5,1)</f>
        <v>122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0"/>
      <c r="AH57" s="11" t="s">
        <v>5</v>
      </c>
      <c r="AI57" s="11" t="s">
        <v>11</v>
      </c>
      <c r="AJ57" s="12" t="s">
        <v>24</v>
      </c>
      <c r="AK57" s="12" t="s">
        <v>25</v>
      </c>
      <c r="AL57" s="12" t="s">
        <v>26</v>
      </c>
      <c r="AM57" s="12" t="s">
        <v>27</v>
      </c>
      <c r="AO57" s="13"/>
    </row>
    <row r="58" spans="2:41" x14ac:dyDescent="0.55000000000000004">
      <c r="B58" s="7" t="s">
        <v>1</v>
      </c>
      <c r="C58" s="14">
        <f>DATE($AD$4,$AE$4+5,1)</f>
        <v>122</v>
      </c>
      <c r="D58" s="14">
        <f>DATE($AD$4,$AE$4+5,2)</f>
        <v>123</v>
      </c>
      <c r="E58" s="14">
        <f>DATE($AD$4,$AE$4+5,3)</f>
        <v>124</v>
      </c>
      <c r="F58" s="14">
        <f>DATE($AD$4,$AE$4+5,4)</f>
        <v>125</v>
      </c>
      <c r="G58" s="14">
        <f>DATE($AD$4,$AE$4+5,5)</f>
        <v>126</v>
      </c>
      <c r="H58" s="14">
        <f>DATE($AD$4,$AE$4+5,6)</f>
        <v>127</v>
      </c>
      <c r="I58" s="14">
        <f>DATE($AD$4,$AE$4+5,7)</f>
        <v>128</v>
      </c>
      <c r="J58" s="14">
        <f>DATE($AD$4,$AE$4+5,8)</f>
        <v>129</v>
      </c>
      <c r="K58" s="14">
        <f>DATE($AD$4,$AE$4+5,9)</f>
        <v>130</v>
      </c>
      <c r="L58" s="14">
        <f>DATE($AD$4,$AE$4+5,10)</f>
        <v>131</v>
      </c>
      <c r="M58" s="14">
        <f>DATE($AD$4,$AE$4+5,11)</f>
        <v>132</v>
      </c>
      <c r="N58" s="14">
        <f>DATE($AD$4,$AE$4+5,12)</f>
        <v>133</v>
      </c>
      <c r="O58" s="14">
        <f>DATE($AD$4,$AE$4+5,13)</f>
        <v>134</v>
      </c>
      <c r="P58" s="14">
        <f>DATE($AD$4,$AE$4+5,14)</f>
        <v>135</v>
      </c>
      <c r="Q58" s="14">
        <f>DATE($AD$4,$AE$4+5,15)</f>
        <v>136</v>
      </c>
      <c r="R58" s="14">
        <f>DATE($AD$4,$AE$4+5,16)</f>
        <v>137</v>
      </c>
      <c r="S58" s="14">
        <f>DATE($AD$4,$AE$4+5,17)</f>
        <v>138</v>
      </c>
      <c r="T58" s="14">
        <f>DATE($AD$4,$AE$4+5,18)</f>
        <v>139</v>
      </c>
      <c r="U58" s="14">
        <f>DATE($AD$4,$AE$4+5,19)</f>
        <v>140</v>
      </c>
      <c r="V58" s="14">
        <f>DATE($AD$4,$AE$4+5,20)</f>
        <v>141</v>
      </c>
      <c r="W58" s="14">
        <f>DATE($AD$4,$AE$4+5,21)</f>
        <v>142</v>
      </c>
      <c r="X58" s="14">
        <f>DATE($AD$4,$AE$4+5,22)</f>
        <v>143</v>
      </c>
      <c r="Y58" s="14">
        <f>DATE($AD$4,$AE$4+5,23)</f>
        <v>144</v>
      </c>
      <c r="Z58" s="14">
        <f>DATE($AD$4,$AE$4+5,24)</f>
        <v>145</v>
      </c>
      <c r="AA58" s="14">
        <f>DATE($AD$4,$AE$4+5,25)</f>
        <v>146</v>
      </c>
      <c r="AB58" s="14">
        <f>DATE($AD$4,$AE$4+5,26)</f>
        <v>147</v>
      </c>
      <c r="AC58" s="14">
        <f>DATE($AD$4,$AE$4+5,27)</f>
        <v>148</v>
      </c>
      <c r="AD58" s="14">
        <f>DATE($AD$4,$AE$4+5,28)</f>
        <v>149</v>
      </c>
      <c r="AE58" s="14">
        <f>DATE($AD$4,$AE$4+5,29)</f>
        <v>150</v>
      </c>
      <c r="AF58" s="14">
        <f>DATE($AD$4,$AE$4+5,30)</f>
        <v>151</v>
      </c>
      <c r="AG58" s="14">
        <f>DATE($AD$4,$AE$4+5,31)</f>
        <v>152</v>
      </c>
      <c r="AH58" s="15"/>
      <c r="AI58" s="11"/>
      <c r="AJ58" s="12"/>
      <c r="AK58" s="12"/>
      <c r="AL58" s="12"/>
      <c r="AM58" s="12"/>
    </row>
    <row r="59" spans="2:41" hidden="1" x14ac:dyDescent="0.55000000000000004">
      <c r="B59" s="7"/>
      <c r="C59" s="16">
        <f>WEEKDAY(C58)</f>
        <v>3</v>
      </c>
      <c r="D59" s="16">
        <f t="shared" ref="D59:AG59" si="10">WEEKDAY(D58)</f>
        <v>4</v>
      </c>
      <c r="E59" s="16">
        <f t="shared" si="10"/>
        <v>5</v>
      </c>
      <c r="F59" s="16">
        <f t="shared" si="10"/>
        <v>6</v>
      </c>
      <c r="G59" s="16">
        <f t="shared" si="10"/>
        <v>7</v>
      </c>
      <c r="H59" s="16">
        <f t="shared" si="10"/>
        <v>1</v>
      </c>
      <c r="I59" s="16">
        <f t="shared" si="10"/>
        <v>2</v>
      </c>
      <c r="J59" s="16">
        <f t="shared" si="10"/>
        <v>3</v>
      </c>
      <c r="K59" s="16">
        <f t="shared" si="10"/>
        <v>4</v>
      </c>
      <c r="L59" s="16">
        <f t="shared" si="10"/>
        <v>5</v>
      </c>
      <c r="M59" s="16">
        <f t="shared" si="10"/>
        <v>6</v>
      </c>
      <c r="N59" s="16">
        <f t="shared" si="10"/>
        <v>7</v>
      </c>
      <c r="O59" s="16">
        <f t="shared" si="10"/>
        <v>1</v>
      </c>
      <c r="P59" s="16">
        <f t="shared" si="10"/>
        <v>2</v>
      </c>
      <c r="Q59" s="16">
        <f t="shared" si="10"/>
        <v>3</v>
      </c>
      <c r="R59" s="16">
        <f t="shared" si="10"/>
        <v>4</v>
      </c>
      <c r="S59" s="16">
        <f t="shared" si="10"/>
        <v>5</v>
      </c>
      <c r="T59" s="16">
        <f t="shared" si="10"/>
        <v>6</v>
      </c>
      <c r="U59" s="16">
        <f t="shared" si="10"/>
        <v>7</v>
      </c>
      <c r="V59" s="16">
        <f t="shared" si="10"/>
        <v>1</v>
      </c>
      <c r="W59" s="16">
        <f t="shared" si="10"/>
        <v>2</v>
      </c>
      <c r="X59" s="16">
        <f t="shared" si="10"/>
        <v>3</v>
      </c>
      <c r="Y59" s="16">
        <f t="shared" si="10"/>
        <v>4</v>
      </c>
      <c r="Z59" s="16">
        <f t="shared" si="10"/>
        <v>5</v>
      </c>
      <c r="AA59" s="16">
        <f t="shared" si="10"/>
        <v>6</v>
      </c>
      <c r="AB59" s="16">
        <f t="shared" si="10"/>
        <v>7</v>
      </c>
      <c r="AC59" s="16">
        <f t="shared" si="10"/>
        <v>1</v>
      </c>
      <c r="AD59" s="16">
        <f t="shared" si="10"/>
        <v>2</v>
      </c>
      <c r="AE59" s="16">
        <f t="shared" si="10"/>
        <v>3</v>
      </c>
      <c r="AF59" s="16">
        <f t="shared" si="10"/>
        <v>4</v>
      </c>
      <c r="AG59" s="16">
        <f t="shared" si="10"/>
        <v>5</v>
      </c>
      <c r="AH59" s="15"/>
      <c r="AI59" s="11"/>
      <c r="AJ59" s="12"/>
      <c r="AK59" s="12"/>
      <c r="AL59" s="12"/>
      <c r="AM59" s="12"/>
      <c r="AN59" s="4"/>
    </row>
    <row r="60" spans="2:41" x14ac:dyDescent="0.55000000000000004">
      <c r="B60" s="7" t="s">
        <v>2</v>
      </c>
      <c r="C60" s="17">
        <f>C58</f>
        <v>122</v>
      </c>
      <c r="D60" s="17">
        <f t="shared" ref="D60:AG60" si="11">D58</f>
        <v>123</v>
      </c>
      <c r="E60" s="17">
        <f t="shared" si="11"/>
        <v>124</v>
      </c>
      <c r="F60" s="17">
        <f t="shared" si="11"/>
        <v>125</v>
      </c>
      <c r="G60" s="17">
        <f t="shared" si="11"/>
        <v>126</v>
      </c>
      <c r="H60" s="17">
        <f t="shared" si="11"/>
        <v>127</v>
      </c>
      <c r="I60" s="17">
        <f t="shared" si="11"/>
        <v>128</v>
      </c>
      <c r="J60" s="17">
        <f t="shared" si="11"/>
        <v>129</v>
      </c>
      <c r="K60" s="17">
        <f t="shared" si="11"/>
        <v>130</v>
      </c>
      <c r="L60" s="17">
        <f t="shared" si="11"/>
        <v>131</v>
      </c>
      <c r="M60" s="17">
        <f t="shared" si="11"/>
        <v>132</v>
      </c>
      <c r="N60" s="17">
        <f t="shared" si="11"/>
        <v>133</v>
      </c>
      <c r="O60" s="17">
        <f t="shared" si="11"/>
        <v>134</v>
      </c>
      <c r="P60" s="17">
        <f t="shared" si="11"/>
        <v>135</v>
      </c>
      <c r="Q60" s="17">
        <f t="shared" si="11"/>
        <v>136</v>
      </c>
      <c r="R60" s="17">
        <f t="shared" si="11"/>
        <v>137</v>
      </c>
      <c r="S60" s="17">
        <f t="shared" si="11"/>
        <v>138</v>
      </c>
      <c r="T60" s="17">
        <f t="shared" si="11"/>
        <v>139</v>
      </c>
      <c r="U60" s="17">
        <f t="shared" si="11"/>
        <v>140</v>
      </c>
      <c r="V60" s="17">
        <f t="shared" si="11"/>
        <v>141</v>
      </c>
      <c r="W60" s="17">
        <f t="shared" si="11"/>
        <v>142</v>
      </c>
      <c r="X60" s="17">
        <f t="shared" si="11"/>
        <v>143</v>
      </c>
      <c r="Y60" s="17">
        <f t="shared" si="11"/>
        <v>144</v>
      </c>
      <c r="Z60" s="17">
        <f t="shared" si="11"/>
        <v>145</v>
      </c>
      <c r="AA60" s="17">
        <f t="shared" si="11"/>
        <v>146</v>
      </c>
      <c r="AB60" s="17">
        <f t="shared" si="11"/>
        <v>147</v>
      </c>
      <c r="AC60" s="17">
        <f t="shared" si="11"/>
        <v>148</v>
      </c>
      <c r="AD60" s="17">
        <f t="shared" si="11"/>
        <v>149</v>
      </c>
      <c r="AE60" s="17">
        <f t="shared" si="11"/>
        <v>150</v>
      </c>
      <c r="AF60" s="17">
        <f t="shared" si="11"/>
        <v>151</v>
      </c>
      <c r="AG60" s="17">
        <f t="shared" si="11"/>
        <v>152</v>
      </c>
      <c r="AH60" s="15"/>
      <c r="AI60" s="11"/>
      <c r="AJ60" s="12"/>
      <c r="AK60" s="12"/>
      <c r="AL60" s="12"/>
      <c r="AM60" s="12"/>
      <c r="AN60" s="4"/>
    </row>
    <row r="61" spans="2:41" ht="27" customHeight="1" x14ac:dyDescent="0.55000000000000004">
      <c r="B61" s="11" t="s">
        <v>3</v>
      </c>
      <c r="C61" s="2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40"/>
      <c r="P61" s="25"/>
      <c r="Q61" s="20"/>
      <c r="R61" s="25"/>
      <c r="S61" s="25"/>
      <c r="T61" s="25"/>
      <c r="U61" s="25"/>
      <c r="V61" s="25"/>
      <c r="W61" s="29"/>
      <c r="X61" s="25"/>
      <c r="Y61" s="25"/>
      <c r="Z61" s="25"/>
      <c r="AA61" s="25"/>
      <c r="AB61" s="25"/>
      <c r="AC61" s="25"/>
      <c r="AD61" s="25"/>
      <c r="AE61" s="25"/>
      <c r="AF61" s="25"/>
      <c r="AG61" s="21"/>
      <c r="AH61" s="15"/>
      <c r="AI61" s="11"/>
      <c r="AJ61" s="12"/>
      <c r="AK61" s="12"/>
      <c r="AL61" s="12"/>
      <c r="AM61" s="12"/>
    </row>
    <row r="62" spans="2:41" ht="27" customHeight="1" x14ac:dyDescent="0.55000000000000004">
      <c r="B62" s="15"/>
      <c r="C62" s="23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42"/>
      <c r="P62" s="22"/>
      <c r="Q62" s="23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1"/>
      <c r="AH62" s="15"/>
      <c r="AI62" s="11"/>
      <c r="AJ62" s="12"/>
      <c r="AK62" s="12"/>
      <c r="AL62" s="12"/>
      <c r="AM62" s="12"/>
    </row>
    <row r="63" spans="2:41" ht="27" customHeight="1" x14ac:dyDescent="0.55000000000000004">
      <c r="B63" s="15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42"/>
      <c r="P63" s="22"/>
      <c r="Q63" s="23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1"/>
      <c r="AH63" s="15"/>
      <c r="AI63" s="11"/>
      <c r="AJ63" s="12"/>
      <c r="AK63" s="12"/>
      <c r="AL63" s="12"/>
      <c r="AM63" s="12"/>
    </row>
    <row r="64" spans="2:41" x14ac:dyDescent="0.55000000000000004">
      <c r="B64" s="7" t="s">
        <v>4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>
        <f>COUNTIF(C64:AG64,"○")</f>
        <v>0</v>
      </c>
      <c r="AI64" s="14">
        <f>AK64-AJ64</f>
        <v>152</v>
      </c>
      <c r="AJ64" s="7">
        <f>COUNTIF(C64:AG64,"×")</f>
        <v>0</v>
      </c>
      <c r="AK64" s="24">
        <f>MAX(AC58:AG58)</f>
        <v>152</v>
      </c>
      <c r="AL64" s="7">
        <f>COUNTIF(C59:AG59,7)+COUNTIF(C59:AG59,1)</f>
        <v>8</v>
      </c>
      <c r="AM64" s="7" t="str">
        <f>IF(AH64&gt;=AL64,"○","×")</f>
        <v>×</v>
      </c>
    </row>
    <row r="65" spans="2:41" x14ac:dyDescent="0.55000000000000004">
      <c r="B65" s="7" t="s">
        <v>17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f>COUNTIF(C65:AG65,"○")</f>
        <v>0</v>
      </c>
      <c r="AI65" s="14">
        <f>AK65-AJ65</f>
        <v>152</v>
      </c>
      <c r="AJ65" s="7">
        <f>COUNTIF(C65:AG65,"×")</f>
        <v>0</v>
      </c>
      <c r="AK65" s="24">
        <f>MAX(AC58:AG58)</f>
        <v>152</v>
      </c>
      <c r="AL65" s="7">
        <f>COUNTIF(C59:AG59,7)+COUNTIF(C59:AG59,1)</f>
        <v>8</v>
      </c>
      <c r="AM65" s="7" t="str">
        <f>IF(AH65&gt;=AL65,"○","×")</f>
        <v>×</v>
      </c>
    </row>
    <row r="66" spans="2:41" ht="25.5" customHeight="1" x14ac:dyDescent="0.55000000000000004"/>
    <row r="67" spans="2:41" ht="25.5" customHeight="1" x14ac:dyDescent="0.55000000000000004">
      <c r="X67" s="30" t="s">
        <v>27</v>
      </c>
      <c r="Y67" s="30"/>
      <c r="Z67" s="30"/>
      <c r="AA67" s="30"/>
      <c r="AB67" s="30"/>
      <c r="AC67" s="30" t="str">
        <f>IF(AND(AM14="○",AM24="○",AM34="○",AM44="○",AM54="○",AM64="○"),"達成","未達成")</f>
        <v>未達成</v>
      </c>
      <c r="AD67" s="30"/>
      <c r="AE67" s="30"/>
      <c r="AF67" s="30"/>
      <c r="AG67" s="31"/>
      <c r="AH67" s="31"/>
      <c r="AI67" s="31"/>
      <c r="AL67" s="13"/>
    </row>
    <row r="68" spans="2:41" ht="25.5" customHeight="1" x14ac:dyDescent="0.55000000000000004">
      <c r="X68" s="31" t="s">
        <v>28</v>
      </c>
      <c r="Y68" s="32"/>
      <c r="Z68" s="32"/>
      <c r="AA68" s="32"/>
      <c r="AB68" s="32"/>
      <c r="AC68" s="31">
        <f>AH14+AH24+AH34+AH44+AH54+AH64</f>
        <v>0</v>
      </c>
      <c r="AD68" s="31"/>
      <c r="AE68" s="31"/>
      <c r="AF68" s="31"/>
      <c r="AG68" s="31" t="s">
        <v>16</v>
      </c>
      <c r="AH68" s="31"/>
      <c r="AI68" s="31"/>
      <c r="AL68" s="13"/>
    </row>
    <row r="69" spans="2:41" ht="25.5" customHeight="1" x14ac:dyDescent="0.55000000000000004">
      <c r="X69" s="32" t="s">
        <v>14</v>
      </c>
      <c r="Y69" s="32"/>
      <c r="Z69" s="32"/>
      <c r="AA69" s="32"/>
      <c r="AB69" s="32"/>
      <c r="AC69" s="32">
        <v>144</v>
      </c>
      <c r="AD69" s="32"/>
      <c r="AE69" s="32"/>
      <c r="AF69" s="32"/>
      <c r="AG69" s="32" t="s">
        <v>16</v>
      </c>
      <c r="AH69" s="32"/>
      <c r="AI69" s="32"/>
      <c r="AL69" s="13"/>
    </row>
    <row r="70" spans="2:41" ht="25.5" customHeight="1" x14ac:dyDescent="0.55000000000000004">
      <c r="X70" s="33" t="s">
        <v>15</v>
      </c>
      <c r="Y70" s="32"/>
      <c r="Z70" s="32"/>
      <c r="AA70" s="32"/>
      <c r="AB70" s="32"/>
      <c r="AC70" s="34">
        <f>ROUNDDOWN((AC68/AC69)*100,2)</f>
        <v>0</v>
      </c>
      <c r="AD70" s="34"/>
      <c r="AE70" s="34"/>
      <c r="AF70" s="34"/>
      <c r="AG70" s="35" t="s">
        <v>8</v>
      </c>
      <c r="AH70" s="35"/>
      <c r="AI70" s="35"/>
      <c r="AL70" s="13"/>
    </row>
    <row r="71" spans="2:41" ht="25.5" customHeight="1" x14ac:dyDescent="0.55000000000000004">
      <c r="X71" s="36" t="s">
        <v>29</v>
      </c>
      <c r="AL71" s="13"/>
      <c r="AO71" t="s">
        <v>30</v>
      </c>
    </row>
    <row r="72" spans="2:41" ht="25.5" customHeight="1" x14ac:dyDescent="0.55000000000000004">
      <c r="Z72" s="31" t="s">
        <v>12</v>
      </c>
      <c r="AA72" s="31"/>
      <c r="AB72" s="31"/>
      <c r="AC72" s="31"/>
      <c r="AD72" s="31"/>
      <c r="AE72" s="44" t="s">
        <v>30</v>
      </c>
      <c r="AF72" s="44"/>
      <c r="AG72" s="44"/>
      <c r="AH72" s="44"/>
      <c r="AI72" s="44"/>
      <c r="AL72" s="13"/>
      <c r="AN72" t="s">
        <v>9</v>
      </c>
      <c r="AO72" t="s">
        <v>31</v>
      </c>
    </row>
    <row r="73" spans="2:41" x14ac:dyDescent="0.55000000000000004">
      <c r="AL73" s="13"/>
      <c r="AN73" t="s">
        <v>32</v>
      </c>
      <c r="AO73" t="s">
        <v>33</v>
      </c>
    </row>
    <row r="74" spans="2:41" ht="20" x14ac:dyDescent="0.55000000000000004">
      <c r="AE74" s="37"/>
    </row>
    <row r="75" spans="2:41" ht="20" x14ac:dyDescent="0.55000000000000004">
      <c r="P75" s="37"/>
      <c r="Q75" s="37"/>
      <c r="R75" s="37"/>
      <c r="S75" s="37"/>
      <c r="T75" s="37"/>
      <c r="U75" s="37"/>
      <c r="V75" s="37"/>
      <c r="W75" s="37"/>
      <c r="X75" s="37"/>
    </row>
    <row r="76" spans="2:41" ht="20" x14ac:dyDescent="0.55000000000000004">
      <c r="P76" s="38"/>
      <c r="Q76" s="38"/>
      <c r="R76" s="38"/>
      <c r="S76" s="38"/>
      <c r="T76" s="38"/>
      <c r="U76" s="38"/>
      <c r="V76" s="38"/>
      <c r="W76" s="38"/>
      <c r="X76" s="38"/>
    </row>
    <row r="77" spans="2:41" ht="20" x14ac:dyDescent="0.55000000000000004">
      <c r="P77" s="38"/>
      <c r="Q77" s="38"/>
      <c r="R77" s="38"/>
      <c r="S77" s="38"/>
      <c r="T77" s="39"/>
      <c r="U77" s="39"/>
      <c r="V77" s="39"/>
      <c r="W77" s="38"/>
      <c r="X77" s="38"/>
    </row>
    <row r="78" spans="2:41" x14ac:dyDescent="0.55000000000000004">
      <c r="C78" t="e">
        <f>WEEKDAY(C8)</f>
        <v>#NUM!</v>
      </c>
      <c r="D78" t="e">
        <f>WEEKDAY(D8)</f>
        <v>#NUM!</v>
      </c>
      <c r="E78" t="e">
        <f>WEEKDAY(E8)</f>
        <v>#NUM!</v>
      </c>
      <c r="F78" t="e">
        <f>WEEKDAY(F8)</f>
        <v>#NUM!</v>
      </c>
      <c r="G78" t="e">
        <f>WEEKDAY(G8)</f>
        <v>#NUM!</v>
      </c>
      <c r="H78" t="e">
        <f>WEEKDAY(H8)</f>
        <v>#NUM!</v>
      </c>
      <c r="I78" t="e">
        <f>WEEKDAY(I8)</f>
        <v>#NUM!</v>
      </c>
      <c r="J78" t="e">
        <f>WEEKDAY(J8)</f>
        <v>#NUM!</v>
      </c>
      <c r="K78" t="e">
        <f>WEEKDAY(K8)</f>
        <v>#NUM!</v>
      </c>
      <c r="L78" t="e">
        <f>WEEKDAY(L8)</f>
        <v>#NUM!</v>
      </c>
      <c r="M78" t="e">
        <f>WEEKDAY(M8)</f>
        <v>#NUM!</v>
      </c>
      <c r="N78" t="e">
        <f>WEEKDAY(N8)</f>
        <v>#NUM!</v>
      </c>
      <c r="O78" t="e">
        <f>WEEKDAY(O8)</f>
        <v>#NUM!</v>
      </c>
      <c r="P78" t="e">
        <f>WEEKDAY(P8)</f>
        <v>#NUM!</v>
      </c>
      <c r="Q78" t="e">
        <f>WEEKDAY(Q8)</f>
        <v>#NUM!</v>
      </c>
      <c r="R78" t="e">
        <f>WEEKDAY(R8)</f>
        <v>#NUM!</v>
      </c>
      <c r="S78" t="e">
        <f>WEEKDAY(S8)</f>
        <v>#NUM!</v>
      </c>
      <c r="T78" t="e">
        <f>WEEKDAY(T8)</f>
        <v>#NUM!</v>
      </c>
      <c r="U78" t="e">
        <f>WEEKDAY(U8)</f>
        <v>#NUM!</v>
      </c>
      <c r="V78" t="e">
        <f>WEEKDAY(V8)</f>
        <v>#NUM!</v>
      </c>
      <c r="W78" t="e">
        <f>WEEKDAY(W8)</f>
        <v>#NUM!</v>
      </c>
      <c r="X78" t="e">
        <f>WEEKDAY(X8)</f>
        <v>#NUM!</v>
      </c>
      <c r="Y78" t="e">
        <f>WEEKDAY(Y8)</f>
        <v>#NUM!</v>
      </c>
      <c r="Z78" t="e">
        <f>WEEKDAY(Z8)</f>
        <v>#NUM!</v>
      </c>
      <c r="AA78" t="e">
        <f>WEEKDAY(AA8)</f>
        <v>#NUM!</v>
      </c>
      <c r="AB78" t="e">
        <f>WEEKDAY(AB8)</f>
        <v>#NUM!</v>
      </c>
      <c r="AC78" t="e">
        <f>WEEKDAY(AC8)</f>
        <v>#NUM!</v>
      </c>
      <c r="AD78" t="e">
        <f>WEEKDAY(AD8)</f>
        <v>#NUM!</v>
      </c>
      <c r="AE78" t="e">
        <f>WEEKDAY(AE8)</f>
        <v>#NUM!</v>
      </c>
      <c r="AF78" t="e">
        <f>WEEKDAY(AF8)</f>
        <v>#NUM!</v>
      </c>
      <c r="AG78" t="e">
        <f>WEEKDAY(AG8)</f>
        <v>#NUM!</v>
      </c>
      <c r="AH78">
        <f>COUNTIF(C78:AG78,7)+COUNTIF(C78:AG78,1)</f>
        <v>0</v>
      </c>
    </row>
    <row r="79" spans="2:41" x14ac:dyDescent="0.55000000000000004">
      <c r="C79">
        <f>WEEKDAY(C18)</f>
        <v>1</v>
      </c>
      <c r="D79">
        <f t="shared" ref="D79:AG79" si="12">WEEKDAY(D18)</f>
        <v>2</v>
      </c>
      <c r="E79">
        <f t="shared" si="12"/>
        <v>3</v>
      </c>
      <c r="F79">
        <f t="shared" si="12"/>
        <v>4</v>
      </c>
      <c r="G79">
        <f t="shared" si="12"/>
        <v>5</v>
      </c>
      <c r="H79">
        <f t="shared" si="12"/>
        <v>6</v>
      </c>
      <c r="I79">
        <f t="shared" si="12"/>
        <v>7</v>
      </c>
      <c r="J79">
        <f t="shared" si="12"/>
        <v>1</v>
      </c>
      <c r="K79">
        <f t="shared" si="12"/>
        <v>2</v>
      </c>
      <c r="L79">
        <f t="shared" si="12"/>
        <v>3</v>
      </c>
      <c r="M79">
        <f t="shared" si="12"/>
        <v>4</v>
      </c>
      <c r="N79">
        <f t="shared" si="12"/>
        <v>5</v>
      </c>
      <c r="O79">
        <f t="shared" si="12"/>
        <v>6</v>
      </c>
      <c r="P79">
        <f t="shared" si="12"/>
        <v>7</v>
      </c>
      <c r="Q79">
        <f t="shared" si="12"/>
        <v>1</v>
      </c>
      <c r="R79">
        <f t="shared" si="12"/>
        <v>2</v>
      </c>
      <c r="S79">
        <f t="shared" si="12"/>
        <v>3</v>
      </c>
      <c r="T79">
        <f t="shared" si="12"/>
        <v>4</v>
      </c>
      <c r="U79">
        <f t="shared" si="12"/>
        <v>5</v>
      </c>
      <c r="V79">
        <f t="shared" si="12"/>
        <v>6</v>
      </c>
      <c r="W79">
        <f t="shared" si="12"/>
        <v>7</v>
      </c>
      <c r="X79">
        <f t="shared" si="12"/>
        <v>1</v>
      </c>
      <c r="Y79">
        <f t="shared" si="12"/>
        <v>2</v>
      </c>
      <c r="Z79">
        <f t="shared" si="12"/>
        <v>3</v>
      </c>
      <c r="AA79">
        <f t="shared" si="12"/>
        <v>4</v>
      </c>
      <c r="AB79">
        <f t="shared" si="12"/>
        <v>5</v>
      </c>
      <c r="AC79">
        <f t="shared" si="12"/>
        <v>6</v>
      </c>
      <c r="AD79">
        <f t="shared" si="12"/>
        <v>7</v>
      </c>
      <c r="AE79">
        <f t="shared" si="12"/>
        <v>1</v>
      </c>
      <c r="AF79">
        <f t="shared" si="12"/>
        <v>2</v>
      </c>
      <c r="AG79">
        <f t="shared" si="12"/>
        <v>7</v>
      </c>
      <c r="AH79">
        <f>COUNTIF(C79:AG79,7)+COUNTIF(C79:AG79,1)</f>
        <v>10</v>
      </c>
    </row>
  </sheetData>
  <mergeCells count="249">
    <mergeCell ref="Z72:AD72"/>
    <mergeCell ref="AE72:AI72"/>
    <mergeCell ref="AL1:AM1"/>
    <mergeCell ref="X69:AB69"/>
    <mergeCell ref="AC69:AF69"/>
    <mergeCell ref="AG69:AI69"/>
    <mergeCell ref="X70:AB70"/>
    <mergeCell ref="AC70:AF70"/>
    <mergeCell ref="AG70:AI70"/>
    <mergeCell ref="AF61:AF63"/>
    <mergeCell ref="AG61:AG63"/>
    <mergeCell ref="X67:AB67"/>
    <mergeCell ref="AC67:AF67"/>
    <mergeCell ref="AG67:AI67"/>
    <mergeCell ref="X68:AB68"/>
    <mergeCell ref="AC68:AF68"/>
    <mergeCell ref="AG68:AI68"/>
    <mergeCell ref="Z61:Z63"/>
    <mergeCell ref="AA61:AA63"/>
    <mergeCell ref="AB61:AB63"/>
    <mergeCell ref="AC61:AC63"/>
    <mergeCell ref="AD61:AD63"/>
    <mergeCell ref="AE61:AE63"/>
    <mergeCell ref="T61:T63"/>
    <mergeCell ref="U61:U63"/>
    <mergeCell ref="V61:V63"/>
    <mergeCell ref="W61:W63"/>
    <mergeCell ref="X61:X63"/>
    <mergeCell ref="Y61:Y63"/>
    <mergeCell ref="N61:N63"/>
    <mergeCell ref="O61:O63"/>
    <mergeCell ref="P61:P63"/>
    <mergeCell ref="Q61:Q63"/>
    <mergeCell ref="R61:R63"/>
    <mergeCell ref="S61:S63"/>
    <mergeCell ref="H61:H63"/>
    <mergeCell ref="I61:I63"/>
    <mergeCell ref="J61:J63"/>
    <mergeCell ref="K61:K63"/>
    <mergeCell ref="L61:L63"/>
    <mergeCell ref="M61:M63"/>
    <mergeCell ref="B61:B63"/>
    <mergeCell ref="C61:C63"/>
    <mergeCell ref="D61:D63"/>
    <mergeCell ref="E61:E63"/>
    <mergeCell ref="F61:F63"/>
    <mergeCell ref="G61:G63"/>
    <mergeCell ref="AH57:AH63"/>
    <mergeCell ref="AI57:AI63"/>
    <mergeCell ref="AJ57:AJ63"/>
    <mergeCell ref="AK57:AK63"/>
    <mergeCell ref="AL57:AL63"/>
    <mergeCell ref="AM57:AM63"/>
    <mergeCell ref="AC51:AC53"/>
    <mergeCell ref="AD51:AD53"/>
    <mergeCell ref="AE51:AE53"/>
    <mergeCell ref="AF51:AF53"/>
    <mergeCell ref="AG51:AG53"/>
    <mergeCell ref="C57:AG57"/>
    <mergeCell ref="W51:W53"/>
    <mergeCell ref="X51:X53"/>
    <mergeCell ref="Y51:Y53"/>
    <mergeCell ref="Z51:Z53"/>
    <mergeCell ref="AA51:AA53"/>
    <mergeCell ref="AB51:AB53"/>
    <mergeCell ref="Q51:Q53"/>
    <mergeCell ref="R51:R53"/>
    <mergeCell ref="S51:S53"/>
    <mergeCell ref="T51:T53"/>
    <mergeCell ref="U51:U53"/>
    <mergeCell ref="V51:V53"/>
    <mergeCell ref="K51:K53"/>
    <mergeCell ref="L51:L53"/>
    <mergeCell ref="M51:M53"/>
    <mergeCell ref="N51:N53"/>
    <mergeCell ref="O51:O53"/>
    <mergeCell ref="P51:P53"/>
    <mergeCell ref="AI47:AI53"/>
    <mergeCell ref="AJ47:AJ53"/>
    <mergeCell ref="AK47:AK53"/>
    <mergeCell ref="AL47:AL53"/>
    <mergeCell ref="AM47:AM53"/>
    <mergeCell ref="B51:B53"/>
    <mergeCell ref="C51:C53"/>
    <mergeCell ref="D51:D53"/>
    <mergeCell ref="E51:E53"/>
    <mergeCell ref="F51:F53"/>
    <mergeCell ref="AD41:AD43"/>
    <mergeCell ref="AE41:AE43"/>
    <mergeCell ref="AF41:AF43"/>
    <mergeCell ref="AG41:AG43"/>
    <mergeCell ref="C47:AG47"/>
    <mergeCell ref="AH47:AH53"/>
    <mergeCell ref="G51:G53"/>
    <mergeCell ref="H51:H53"/>
    <mergeCell ref="I51:I53"/>
    <mergeCell ref="J51:J53"/>
    <mergeCell ref="X41:X43"/>
    <mergeCell ref="Y41:Y43"/>
    <mergeCell ref="Z41:Z43"/>
    <mergeCell ref="AA41:AA43"/>
    <mergeCell ref="AB41:AB43"/>
    <mergeCell ref="AC41:AC43"/>
    <mergeCell ref="R41:R43"/>
    <mergeCell ref="S41:S43"/>
    <mergeCell ref="T41:T43"/>
    <mergeCell ref="U41:U43"/>
    <mergeCell ref="V41:V43"/>
    <mergeCell ref="W41:W43"/>
    <mergeCell ref="L41:L43"/>
    <mergeCell ref="M41:M43"/>
    <mergeCell ref="N41:N43"/>
    <mergeCell ref="O41:O43"/>
    <mergeCell ref="P41:P43"/>
    <mergeCell ref="Q41:Q43"/>
    <mergeCell ref="AJ37:AJ43"/>
    <mergeCell ref="AK37:AK43"/>
    <mergeCell ref="AL37:AL43"/>
    <mergeCell ref="AM37:AM43"/>
    <mergeCell ref="B41:B43"/>
    <mergeCell ref="C41:C43"/>
    <mergeCell ref="D41:D43"/>
    <mergeCell ref="E41:E43"/>
    <mergeCell ref="F41:F43"/>
    <mergeCell ref="G41:G43"/>
    <mergeCell ref="AE31:AE33"/>
    <mergeCell ref="AF31:AF33"/>
    <mergeCell ref="AG31:AG33"/>
    <mergeCell ref="C37:AG37"/>
    <mergeCell ref="AH37:AH43"/>
    <mergeCell ref="AI37:AI43"/>
    <mergeCell ref="H41:H43"/>
    <mergeCell ref="I41:I43"/>
    <mergeCell ref="J41:J43"/>
    <mergeCell ref="K41:K43"/>
    <mergeCell ref="Y31:Y33"/>
    <mergeCell ref="Z31:Z33"/>
    <mergeCell ref="AA31:AA33"/>
    <mergeCell ref="AB31:AB33"/>
    <mergeCell ref="AC31:AC33"/>
    <mergeCell ref="AD31:AD33"/>
    <mergeCell ref="S31:S33"/>
    <mergeCell ref="T31:T33"/>
    <mergeCell ref="U31:U33"/>
    <mergeCell ref="V31:V33"/>
    <mergeCell ref="W31:W33"/>
    <mergeCell ref="X31:X33"/>
    <mergeCell ref="M31:M33"/>
    <mergeCell ref="N31:N33"/>
    <mergeCell ref="O31:O33"/>
    <mergeCell ref="P31:P33"/>
    <mergeCell ref="Q31:Q33"/>
    <mergeCell ref="R31:R33"/>
    <mergeCell ref="AK27:AK33"/>
    <mergeCell ref="AL27:AL33"/>
    <mergeCell ref="AM27:AM33"/>
    <mergeCell ref="B31:B33"/>
    <mergeCell ref="C31:C33"/>
    <mergeCell ref="D31:D33"/>
    <mergeCell ref="E31:E33"/>
    <mergeCell ref="F31:F33"/>
    <mergeCell ref="G31:G33"/>
    <mergeCell ref="H31:H33"/>
    <mergeCell ref="AF21:AF23"/>
    <mergeCell ref="AG21:AG23"/>
    <mergeCell ref="C27:AG27"/>
    <mergeCell ref="AH27:AH33"/>
    <mergeCell ref="AI27:AI33"/>
    <mergeCell ref="AJ27:AJ33"/>
    <mergeCell ref="I31:I33"/>
    <mergeCell ref="J31:J33"/>
    <mergeCell ref="K31:K33"/>
    <mergeCell ref="L31:L33"/>
    <mergeCell ref="Z21:Z23"/>
    <mergeCell ref="AA21:AA23"/>
    <mergeCell ref="AB21:AB23"/>
    <mergeCell ref="AC21:AC23"/>
    <mergeCell ref="AD21:AD23"/>
    <mergeCell ref="AE21:AE23"/>
    <mergeCell ref="T21:T23"/>
    <mergeCell ref="U21:U23"/>
    <mergeCell ref="V21:V23"/>
    <mergeCell ref="W21:W23"/>
    <mergeCell ref="X21:X23"/>
    <mergeCell ref="Y21:Y23"/>
    <mergeCell ref="N21:N23"/>
    <mergeCell ref="O21:O23"/>
    <mergeCell ref="P21:P23"/>
    <mergeCell ref="Q21:Q23"/>
    <mergeCell ref="R21:R23"/>
    <mergeCell ref="S21:S23"/>
    <mergeCell ref="AL17:AL23"/>
    <mergeCell ref="AM17:AM23"/>
    <mergeCell ref="B21:B23"/>
    <mergeCell ref="C21:C23"/>
    <mergeCell ref="D21:D23"/>
    <mergeCell ref="E21:E23"/>
    <mergeCell ref="F21:F23"/>
    <mergeCell ref="G21:G23"/>
    <mergeCell ref="H21:H23"/>
    <mergeCell ref="I21:I23"/>
    <mergeCell ref="AG11:AG13"/>
    <mergeCell ref="C17:AG17"/>
    <mergeCell ref="AH17:AH23"/>
    <mergeCell ref="AI17:AI23"/>
    <mergeCell ref="AJ17:AJ23"/>
    <mergeCell ref="AK17:AK23"/>
    <mergeCell ref="J21:J23"/>
    <mergeCell ref="K21:K23"/>
    <mergeCell ref="L21:L23"/>
    <mergeCell ref="M21:M23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</mergeCells>
  <phoneticPr fontId="1"/>
  <conditionalFormatting sqref="C10:AG13">
    <cfRule type="expression" dxfId="13" priority="11">
      <formula>C$14="×"</formula>
    </cfRule>
    <cfRule type="expression" dxfId="12" priority="12">
      <formula>C$14="○"</formula>
    </cfRule>
  </conditionalFormatting>
  <conditionalFormatting sqref="C21:AG23 C20:AF20">
    <cfRule type="expression" dxfId="11" priority="9">
      <formula>C$24="×"</formula>
    </cfRule>
    <cfRule type="expression" dxfId="10" priority="10">
      <formula>C$24="○"</formula>
    </cfRule>
  </conditionalFormatting>
  <conditionalFormatting sqref="C30:AG33">
    <cfRule type="expression" dxfId="9" priority="7">
      <formula>C$34="×"</formula>
    </cfRule>
    <cfRule type="expression" dxfId="8" priority="8">
      <formula>C$34="○"</formula>
    </cfRule>
  </conditionalFormatting>
  <conditionalFormatting sqref="C40:AG43">
    <cfRule type="expression" dxfId="7" priority="5">
      <formula>C$44="×"</formula>
    </cfRule>
    <cfRule type="expression" dxfId="6" priority="6">
      <formula>C$44="○"</formula>
    </cfRule>
  </conditionalFormatting>
  <conditionalFormatting sqref="C50:AG53">
    <cfRule type="expression" dxfId="5" priority="3">
      <formula>C$54="×"</formula>
    </cfRule>
    <cfRule type="expression" dxfId="4" priority="4">
      <formula>C$54="○"</formula>
    </cfRule>
  </conditionalFormatting>
  <conditionalFormatting sqref="C60:AG63">
    <cfRule type="expression" dxfId="3" priority="1">
      <formula>C$64="×"</formula>
    </cfRule>
    <cfRule type="expression" dxfId="2" priority="2">
      <formula>C$64="○"</formula>
    </cfRule>
  </conditionalFormatting>
  <conditionalFormatting sqref="AG20">
    <cfRule type="expression" dxfId="1" priority="13">
      <formula>AG$15="×"</formula>
    </cfRule>
    <cfRule type="expression" dxfId="0" priority="14">
      <formula>AG$15="○"</formula>
    </cfRule>
  </conditionalFormatting>
  <dataValidations count="1">
    <dataValidation type="list" allowBlank="1" showInputMessage="1" showErrorMessage="1" sqref="AE72:AI72" xr:uid="{FF7EBAC7-D7F4-40D9-AF80-1A84A7103D69}">
      <formula1>$AO$71:$AO$73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&amp;R&amp;20（別紙２）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EF26-D298-4762-9D16-36D06FC0D6AC}">
  <sheetPr codeName="Sheet1">
    <pageSetUpPr fitToPage="1"/>
  </sheetPr>
  <dimension ref="A1:AQ79"/>
  <sheetViews>
    <sheetView showGridLines="0" view="pageBreakPreview" zoomScaleNormal="85" zoomScaleSheetLayoutView="100" zoomScalePageLayoutView="70" workbookViewId="0">
      <selection activeCell="E21" sqref="E21:E23"/>
    </sheetView>
  </sheetViews>
  <sheetFormatPr defaultRowHeight="18" x14ac:dyDescent="0.55000000000000004"/>
  <cols>
    <col min="2" max="35" width="4.83203125" customWidth="1"/>
    <col min="36" max="39" width="5.08203125" customWidth="1"/>
    <col min="40" max="41" width="18.08203125" customWidth="1"/>
  </cols>
  <sheetData>
    <row r="1" spans="1:43" ht="22.5" x14ac:dyDescent="0.55000000000000004">
      <c r="A1" s="1"/>
    </row>
    <row r="2" spans="1:43" ht="25.5" x14ac:dyDescent="0.55000000000000004">
      <c r="B2" s="45" t="s">
        <v>38</v>
      </c>
      <c r="AD2" s="2" t="s">
        <v>18</v>
      </c>
      <c r="AE2" s="2"/>
    </row>
    <row r="3" spans="1:43" x14ac:dyDescent="0.55000000000000004">
      <c r="AD3" s="3" t="s">
        <v>19</v>
      </c>
      <c r="AE3" s="3" t="s">
        <v>0</v>
      </c>
      <c r="AP3" s="4"/>
      <c r="AQ3" s="4"/>
    </row>
    <row r="4" spans="1:43" ht="22.5" x14ac:dyDescent="0.55000000000000004">
      <c r="B4" s="5" t="s">
        <v>6</v>
      </c>
      <c r="D4" s="6" t="s">
        <v>20</v>
      </c>
      <c r="AD4" s="7">
        <v>2026</v>
      </c>
      <c r="AE4" s="7">
        <v>5</v>
      </c>
    </row>
    <row r="5" spans="1:43" ht="22.5" x14ac:dyDescent="0.55000000000000004">
      <c r="B5" s="5" t="s">
        <v>7</v>
      </c>
      <c r="D5" s="6" t="s">
        <v>39</v>
      </c>
      <c r="AL5" t="s">
        <v>21</v>
      </c>
    </row>
    <row r="6" spans="1:43" ht="21.75" customHeight="1" x14ac:dyDescent="0.55000000000000004">
      <c r="AL6" t="s">
        <v>22</v>
      </c>
    </row>
    <row r="7" spans="1:43" ht="18.75" customHeight="1" x14ac:dyDescent="0.55000000000000004">
      <c r="B7" s="7" t="s">
        <v>0</v>
      </c>
      <c r="C7" s="8">
        <f>DATE($AD$4,$AE$4,1)</f>
        <v>46143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0"/>
      <c r="AH7" s="11" t="s">
        <v>23</v>
      </c>
      <c r="AI7" s="11" t="s">
        <v>10</v>
      </c>
      <c r="AJ7" s="12" t="s">
        <v>24</v>
      </c>
      <c r="AK7" s="12" t="s">
        <v>25</v>
      </c>
      <c r="AL7" s="12" t="s">
        <v>26</v>
      </c>
      <c r="AM7" s="12" t="s">
        <v>27</v>
      </c>
      <c r="AN7" s="4"/>
      <c r="AO7" s="13"/>
    </row>
    <row r="8" spans="1:43" x14ac:dyDescent="0.55000000000000004">
      <c r="B8" s="7" t="s">
        <v>1</v>
      </c>
      <c r="C8" s="14">
        <f>DATE($AD$4,$AE$4,1)</f>
        <v>46143</v>
      </c>
      <c r="D8" s="14">
        <f>DATE($AD$4,$AE$4,2)</f>
        <v>46144</v>
      </c>
      <c r="E8" s="14">
        <f>DATE($AD$4,$AE$4,3)</f>
        <v>46145</v>
      </c>
      <c r="F8" s="14">
        <f>DATE($AD$4,$AE$4,4)</f>
        <v>46146</v>
      </c>
      <c r="G8" s="14">
        <f>DATE($AD$4,$AE$4,5)</f>
        <v>46147</v>
      </c>
      <c r="H8" s="14">
        <f>DATE($AD$4,$AE$4,6)</f>
        <v>46148</v>
      </c>
      <c r="I8" s="14">
        <f>DATE($AD$4,$AE$4,7)</f>
        <v>46149</v>
      </c>
      <c r="J8" s="14">
        <f>DATE($AD$4,$AE$4,8)</f>
        <v>46150</v>
      </c>
      <c r="K8" s="14">
        <f>DATE($AD$4,$AE$4,9)</f>
        <v>46151</v>
      </c>
      <c r="L8" s="14">
        <f>DATE($AD$4,$AE$4,10)</f>
        <v>46152</v>
      </c>
      <c r="M8" s="14">
        <f>DATE($AD$4,$AE$4,11)</f>
        <v>46153</v>
      </c>
      <c r="N8" s="14">
        <f>DATE($AD$4,$AE$4,12)</f>
        <v>46154</v>
      </c>
      <c r="O8" s="14">
        <f>DATE($AD$4,$AE$4,13)</f>
        <v>46155</v>
      </c>
      <c r="P8" s="14">
        <f>DATE($AD$4,$AE$4,14)</f>
        <v>46156</v>
      </c>
      <c r="Q8" s="14">
        <f>DATE($AD$4,$AE$4,15)</f>
        <v>46157</v>
      </c>
      <c r="R8" s="14">
        <f>DATE($AD$4,$AE$4,16)</f>
        <v>46158</v>
      </c>
      <c r="S8" s="14">
        <f>DATE($AD$4,$AE$4,17)</f>
        <v>46159</v>
      </c>
      <c r="T8" s="14">
        <f>DATE($AD$4,$AE$4,18)</f>
        <v>46160</v>
      </c>
      <c r="U8" s="14">
        <f>DATE($AD$4,$AE$4,19)</f>
        <v>46161</v>
      </c>
      <c r="V8" s="14">
        <f>DATE($AD$4,$AE$4,20)</f>
        <v>46162</v>
      </c>
      <c r="W8" s="14">
        <f>DATE($AD$4,$AE$4,21)</f>
        <v>46163</v>
      </c>
      <c r="X8" s="14">
        <f>DATE($AD$4,$AE$4,22)</f>
        <v>46164</v>
      </c>
      <c r="Y8" s="14">
        <f>DATE($AD$4,$AE$4,23)</f>
        <v>46165</v>
      </c>
      <c r="Z8" s="14">
        <f>DATE($AD$4,$AE$4,24)</f>
        <v>46166</v>
      </c>
      <c r="AA8" s="14">
        <f>DATE($AD$4,$AE$4,25)</f>
        <v>46167</v>
      </c>
      <c r="AB8" s="14">
        <f>DATE($AD$4,$AE$4,26)</f>
        <v>46168</v>
      </c>
      <c r="AC8" s="14">
        <f>DATE($AD$4,$AE$4,27)</f>
        <v>46169</v>
      </c>
      <c r="AD8" s="14">
        <f>DATE($AD$4,$AE$4,28)</f>
        <v>46170</v>
      </c>
      <c r="AE8" s="14">
        <f>DATE($AD$4,$AE$4,29)</f>
        <v>46171</v>
      </c>
      <c r="AF8" s="14">
        <f>DATE($AD$4,$AE$4,30)</f>
        <v>46172</v>
      </c>
      <c r="AG8" s="14">
        <f>DATE($AD$4,$AE$4,31)</f>
        <v>46173</v>
      </c>
      <c r="AH8" s="15"/>
      <c r="AI8" s="11"/>
      <c r="AJ8" s="12"/>
      <c r="AK8" s="12"/>
      <c r="AL8" s="12"/>
      <c r="AM8" s="12"/>
    </row>
    <row r="9" spans="1:43" hidden="1" x14ac:dyDescent="0.55000000000000004">
      <c r="B9" s="7"/>
      <c r="C9" s="16">
        <f>WEEKDAY(C8)</f>
        <v>6</v>
      </c>
      <c r="D9" s="16">
        <f t="shared" ref="D9:AG9" si="0">WEEKDAY(D8)</f>
        <v>7</v>
      </c>
      <c r="E9" s="16">
        <f t="shared" si="0"/>
        <v>1</v>
      </c>
      <c r="F9" s="16">
        <f t="shared" si="0"/>
        <v>2</v>
      </c>
      <c r="G9" s="16">
        <f t="shared" si="0"/>
        <v>3</v>
      </c>
      <c r="H9" s="16">
        <f t="shared" si="0"/>
        <v>4</v>
      </c>
      <c r="I9" s="16">
        <f t="shared" si="0"/>
        <v>5</v>
      </c>
      <c r="J9" s="16">
        <f t="shared" si="0"/>
        <v>6</v>
      </c>
      <c r="K9" s="16">
        <f t="shared" si="0"/>
        <v>7</v>
      </c>
      <c r="L9" s="16">
        <f t="shared" si="0"/>
        <v>1</v>
      </c>
      <c r="M9" s="16">
        <f t="shared" si="0"/>
        <v>2</v>
      </c>
      <c r="N9" s="16">
        <f t="shared" si="0"/>
        <v>3</v>
      </c>
      <c r="O9" s="16">
        <f t="shared" si="0"/>
        <v>4</v>
      </c>
      <c r="P9" s="16">
        <f t="shared" si="0"/>
        <v>5</v>
      </c>
      <c r="Q9" s="16">
        <f t="shared" si="0"/>
        <v>6</v>
      </c>
      <c r="R9" s="16">
        <f t="shared" si="0"/>
        <v>7</v>
      </c>
      <c r="S9" s="16">
        <f t="shared" si="0"/>
        <v>1</v>
      </c>
      <c r="T9" s="16">
        <f t="shared" si="0"/>
        <v>2</v>
      </c>
      <c r="U9" s="16">
        <f t="shared" si="0"/>
        <v>3</v>
      </c>
      <c r="V9" s="16">
        <f t="shared" si="0"/>
        <v>4</v>
      </c>
      <c r="W9" s="16">
        <f t="shared" si="0"/>
        <v>5</v>
      </c>
      <c r="X9" s="16">
        <f t="shared" si="0"/>
        <v>6</v>
      </c>
      <c r="Y9" s="16">
        <f t="shared" si="0"/>
        <v>7</v>
      </c>
      <c r="Z9" s="16">
        <f t="shared" si="0"/>
        <v>1</v>
      </c>
      <c r="AA9" s="16">
        <f t="shared" si="0"/>
        <v>2</v>
      </c>
      <c r="AB9" s="16">
        <f t="shared" si="0"/>
        <v>3</v>
      </c>
      <c r="AC9" s="16">
        <f t="shared" si="0"/>
        <v>4</v>
      </c>
      <c r="AD9" s="16">
        <f t="shared" si="0"/>
        <v>5</v>
      </c>
      <c r="AE9" s="16">
        <f t="shared" si="0"/>
        <v>6</v>
      </c>
      <c r="AF9" s="16">
        <f t="shared" si="0"/>
        <v>7</v>
      </c>
      <c r="AG9" s="16">
        <f t="shared" si="0"/>
        <v>1</v>
      </c>
      <c r="AH9" s="15"/>
      <c r="AI9" s="11"/>
      <c r="AJ9" s="12"/>
      <c r="AK9" s="12"/>
      <c r="AL9" s="12"/>
      <c r="AM9" s="12"/>
      <c r="AN9" s="4"/>
    </row>
    <row r="10" spans="1:43" x14ac:dyDescent="0.55000000000000004">
      <c r="B10" s="7" t="s">
        <v>2</v>
      </c>
      <c r="C10" s="17">
        <f t="shared" ref="C10:AG10" si="1">C8</f>
        <v>46143</v>
      </c>
      <c r="D10" s="17">
        <f t="shared" si="1"/>
        <v>46144</v>
      </c>
      <c r="E10" s="17">
        <f t="shared" si="1"/>
        <v>46145</v>
      </c>
      <c r="F10" s="17">
        <f t="shared" si="1"/>
        <v>46146</v>
      </c>
      <c r="G10" s="17">
        <f t="shared" si="1"/>
        <v>46147</v>
      </c>
      <c r="H10" s="17">
        <f t="shared" si="1"/>
        <v>46148</v>
      </c>
      <c r="I10" s="17">
        <f t="shared" si="1"/>
        <v>46149</v>
      </c>
      <c r="J10" s="46">
        <f t="shared" si="1"/>
        <v>46150</v>
      </c>
      <c r="K10" s="46">
        <f t="shared" si="1"/>
        <v>46151</v>
      </c>
      <c r="L10" s="46">
        <f t="shared" si="1"/>
        <v>46152</v>
      </c>
      <c r="M10" s="46">
        <f t="shared" si="1"/>
        <v>46153</v>
      </c>
      <c r="N10" s="46">
        <f t="shared" si="1"/>
        <v>46154</v>
      </c>
      <c r="O10" s="46">
        <f t="shared" si="1"/>
        <v>46155</v>
      </c>
      <c r="P10" s="46">
        <f t="shared" si="1"/>
        <v>46156</v>
      </c>
      <c r="Q10" s="46">
        <f t="shared" si="1"/>
        <v>46157</v>
      </c>
      <c r="R10" s="46">
        <f t="shared" si="1"/>
        <v>46158</v>
      </c>
      <c r="S10" s="46">
        <f t="shared" si="1"/>
        <v>46159</v>
      </c>
      <c r="T10" s="46">
        <f t="shared" si="1"/>
        <v>46160</v>
      </c>
      <c r="U10" s="46">
        <f t="shared" si="1"/>
        <v>46161</v>
      </c>
      <c r="V10" s="46">
        <f t="shared" si="1"/>
        <v>46162</v>
      </c>
      <c r="W10" s="46">
        <f t="shared" si="1"/>
        <v>46163</v>
      </c>
      <c r="X10" s="46">
        <f>X8</f>
        <v>46164</v>
      </c>
      <c r="Y10" s="46">
        <f t="shared" si="1"/>
        <v>46165</v>
      </c>
      <c r="Z10" s="46">
        <f t="shared" si="1"/>
        <v>46166</v>
      </c>
      <c r="AA10" s="46">
        <f t="shared" si="1"/>
        <v>46167</v>
      </c>
      <c r="AB10" s="46">
        <f t="shared" si="1"/>
        <v>46168</v>
      </c>
      <c r="AC10" s="46">
        <f t="shared" si="1"/>
        <v>46169</v>
      </c>
      <c r="AD10" s="46">
        <f t="shared" si="1"/>
        <v>46170</v>
      </c>
      <c r="AE10" s="17">
        <f t="shared" si="1"/>
        <v>46171</v>
      </c>
      <c r="AF10" s="17">
        <f t="shared" si="1"/>
        <v>46172</v>
      </c>
      <c r="AG10" s="46">
        <f t="shared" si="1"/>
        <v>46173</v>
      </c>
      <c r="AH10" s="15"/>
      <c r="AI10" s="11"/>
      <c r="AJ10" s="12"/>
      <c r="AK10" s="12"/>
      <c r="AL10" s="12"/>
      <c r="AM10" s="12"/>
    </row>
    <row r="11" spans="1:43" ht="27" customHeight="1" x14ac:dyDescent="0.55000000000000004">
      <c r="B11" s="11" t="s">
        <v>3</v>
      </c>
      <c r="C11" s="40" t="s">
        <v>34</v>
      </c>
      <c r="D11" s="18"/>
      <c r="E11" s="18"/>
      <c r="F11" s="18"/>
      <c r="G11" s="18"/>
      <c r="H11" s="18"/>
      <c r="I11" s="41" t="s">
        <v>13</v>
      </c>
      <c r="J11" s="47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9"/>
      <c r="Y11" s="48"/>
      <c r="Z11" s="48"/>
      <c r="AA11" s="48"/>
      <c r="AB11" s="48"/>
      <c r="AC11" s="48"/>
      <c r="AD11" s="48"/>
      <c r="AE11" s="18"/>
      <c r="AF11" s="18"/>
      <c r="AG11" s="21"/>
      <c r="AH11" s="15"/>
      <c r="AI11" s="11"/>
      <c r="AJ11" s="12"/>
      <c r="AK11" s="12"/>
      <c r="AL11" s="12"/>
      <c r="AM11" s="12"/>
    </row>
    <row r="12" spans="1:43" ht="27" customHeight="1" x14ac:dyDescent="0.55000000000000004">
      <c r="B12" s="15"/>
      <c r="C12" s="42"/>
      <c r="D12" s="22"/>
      <c r="E12" s="22"/>
      <c r="F12" s="22"/>
      <c r="G12" s="22"/>
      <c r="H12" s="22"/>
      <c r="I12" s="43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1"/>
      <c r="Y12" s="50"/>
      <c r="Z12" s="50"/>
      <c r="AA12" s="50"/>
      <c r="AB12" s="50"/>
      <c r="AC12" s="50"/>
      <c r="AD12" s="50"/>
      <c r="AE12" s="22"/>
      <c r="AF12" s="22"/>
      <c r="AG12" s="21"/>
      <c r="AH12" s="15"/>
      <c r="AI12" s="11"/>
      <c r="AJ12" s="12"/>
      <c r="AK12" s="12"/>
      <c r="AL12" s="12"/>
      <c r="AM12" s="12"/>
    </row>
    <row r="13" spans="1:43" ht="27" customHeight="1" x14ac:dyDescent="0.55000000000000004">
      <c r="B13" s="15"/>
      <c r="C13" s="42"/>
      <c r="D13" s="22"/>
      <c r="E13" s="22"/>
      <c r="F13" s="22"/>
      <c r="G13" s="22"/>
      <c r="H13" s="22"/>
      <c r="I13" s="4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1"/>
      <c r="Y13" s="50"/>
      <c r="Z13" s="50"/>
      <c r="AA13" s="50"/>
      <c r="AB13" s="50"/>
      <c r="AC13" s="50"/>
      <c r="AD13" s="50"/>
      <c r="AE13" s="22"/>
      <c r="AF13" s="22"/>
      <c r="AG13" s="21"/>
      <c r="AH13" s="15"/>
      <c r="AI13" s="11"/>
      <c r="AJ13" s="12"/>
      <c r="AK13" s="12"/>
      <c r="AL13" s="12"/>
      <c r="AM13" s="12"/>
    </row>
    <row r="14" spans="1:43" x14ac:dyDescent="0.55000000000000004">
      <c r="B14" s="7" t="s">
        <v>17</v>
      </c>
      <c r="C14" s="7" t="s">
        <v>35</v>
      </c>
      <c r="D14" s="7" t="s">
        <v>35</v>
      </c>
      <c r="E14" s="7" t="s">
        <v>35</v>
      </c>
      <c r="F14" s="7" t="s">
        <v>35</v>
      </c>
      <c r="G14" s="7" t="s">
        <v>35</v>
      </c>
      <c r="H14" s="7" t="s">
        <v>35</v>
      </c>
      <c r="I14" s="7"/>
      <c r="J14" s="7"/>
      <c r="K14" s="7" t="s">
        <v>36</v>
      </c>
      <c r="L14" s="7" t="s">
        <v>36</v>
      </c>
      <c r="M14" s="7"/>
      <c r="N14" s="7"/>
      <c r="O14" s="7"/>
      <c r="P14" s="7"/>
      <c r="Q14" s="7"/>
      <c r="R14" s="7" t="s">
        <v>36</v>
      </c>
      <c r="S14" s="7" t="s">
        <v>36</v>
      </c>
      <c r="T14" s="7"/>
      <c r="U14" s="7"/>
      <c r="V14" s="7"/>
      <c r="W14" s="7"/>
      <c r="X14" s="7"/>
      <c r="Y14" s="7" t="s">
        <v>36</v>
      </c>
      <c r="Z14" s="7" t="s">
        <v>36</v>
      </c>
      <c r="AA14" s="7"/>
      <c r="AB14" s="7"/>
      <c r="AC14" s="7"/>
      <c r="AD14" s="7"/>
      <c r="AE14" s="7"/>
      <c r="AF14" s="7" t="s">
        <v>36</v>
      </c>
      <c r="AG14" s="7" t="s">
        <v>36</v>
      </c>
      <c r="AH14" s="7">
        <f>COUNTIF(C14:AG14,"○")</f>
        <v>8</v>
      </c>
      <c r="AI14" s="14">
        <f>AK14-AJ14</f>
        <v>46167</v>
      </c>
      <c r="AJ14" s="7">
        <f>COUNTIF(C14:AG14,"×")</f>
        <v>6</v>
      </c>
      <c r="AK14" s="24">
        <f>MAX(AC8:AG8)</f>
        <v>46173</v>
      </c>
      <c r="AL14" s="7">
        <f>COUNTIF(C9:AG9,7)+COUNTIF(C9:AG9,1)</f>
        <v>10</v>
      </c>
      <c r="AM14" s="7" t="str">
        <f>IF(AH14&gt;=AL14,"○","×")</f>
        <v>×</v>
      </c>
    </row>
    <row r="15" spans="1:43" x14ac:dyDescent="0.55000000000000004">
      <c r="B15" s="7" t="s">
        <v>4</v>
      </c>
      <c r="C15" s="7" t="s">
        <v>35</v>
      </c>
      <c r="D15" s="7" t="s">
        <v>35</v>
      </c>
      <c r="E15" s="7" t="s">
        <v>35</v>
      </c>
      <c r="F15" s="7" t="s">
        <v>35</v>
      </c>
      <c r="G15" s="7" t="s">
        <v>35</v>
      </c>
      <c r="H15" s="7" t="s">
        <v>35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>
        <f>COUNTIF(C15:AG15,"○")</f>
        <v>0</v>
      </c>
      <c r="AI15" s="14">
        <f>AK15-AJ15</f>
        <v>46167</v>
      </c>
      <c r="AJ15" s="7">
        <f>COUNTIF(C15:AG15,"×")</f>
        <v>6</v>
      </c>
      <c r="AK15" s="24">
        <f>MAX(AC8:AG8)</f>
        <v>46173</v>
      </c>
      <c r="AL15" s="14">
        <f>COUNTIF(C9:AG9,7)+COUNTIF(C9:AG9,1)</f>
        <v>10</v>
      </c>
      <c r="AM15" s="7" t="str">
        <f>IF(AH15&gt;=AL15,"○","×")</f>
        <v>×</v>
      </c>
    </row>
    <row r="16" spans="1:43" ht="27" customHeight="1" x14ac:dyDescent="0.55000000000000004"/>
    <row r="17" spans="2:41" ht="18.75" customHeight="1" x14ac:dyDescent="0.55000000000000004">
      <c r="B17" s="7" t="s">
        <v>0</v>
      </c>
      <c r="C17" s="8">
        <f>DATE($AD$4,$AE$4+1,1)</f>
        <v>46174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0"/>
      <c r="AH17" s="11" t="s">
        <v>5</v>
      </c>
      <c r="AI17" s="11" t="s">
        <v>11</v>
      </c>
      <c r="AJ17" s="12" t="s">
        <v>24</v>
      </c>
      <c r="AK17" s="12" t="s">
        <v>25</v>
      </c>
      <c r="AL17" s="12" t="s">
        <v>26</v>
      </c>
      <c r="AM17" s="12" t="s">
        <v>27</v>
      </c>
      <c r="AO17" s="13"/>
    </row>
    <row r="18" spans="2:41" x14ac:dyDescent="0.55000000000000004">
      <c r="B18" s="7" t="s">
        <v>1</v>
      </c>
      <c r="C18" s="14">
        <f>DATE($AD$4,$AE$4+1,1)</f>
        <v>46174</v>
      </c>
      <c r="D18" s="14">
        <f>DATE($AD$4,$AE$4+1,2)</f>
        <v>46175</v>
      </c>
      <c r="E18" s="14">
        <f>DATE($AD$4,$AE$4+1,3)</f>
        <v>46176</v>
      </c>
      <c r="F18" s="14">
        <f>DATE($AD$4,$AE$4+1,4)</f>
        <v>46177</v>
      </c>
      <c r="G18" s="14">
        <f>DATE($AD$4,$AE$4+1,5)</f>
        <v>46178</v>
      </c>
      <c r="H18" s="14">
        <f>DATE($AD$4,$AE$4+1,6)</f>
        <v>46179</v>
      </c>
      <c r="I18" s="14">
        <f>DATE($AD$4,$AE$4+1,7)</f>
        <v>46180</v>
      </c>
      <c r="J18" s="14">
        <f>DATE($AD$4,$AE$4+1,8)</f>
        <v>46181</v>
      </c>
      <c r="K18" s="14">
        <f>DATE($AD$4,$AE$4+1,9)</f>
        <v>46182</v>
      </c>
      <c r="L18" s="14">
        <f>DATE($AD$4,$AE$4+1,10)</f>
        <v>46183</v>
      </c>
      <c r="M18" s="14">
        <f>DATE($AD$4,$AE$4+1,11)</f>
        <v>46184</v>
      </c>
      <c r="N18" s="14">
        <f>DATE($AD$4,$AE$4+1,12)</f>
        <v>46185</v>
      </c>
      <c r="O18" s="14">
        <f>DATE($AD$4,$AE$4+1,13)</f>
        <v>46186</v>
      </c>
      <c r="P18" s="14">
        <f>DATE($AD$4,$AE$4+1,14)</f>
        <v>46187</v>
      </c>
      <c r="Q18" s="14">
        <f>DATE($AD$4,$AE$4+1,15)</f>
        <v>46188</v>
      </c>
      <c r="R18" s="14">
        <f>DATE($AD$4,$AE$4+1,16)</f>
        <v>46189</v>
      </c>
      <c r="S18" s="14">
        <f>DATE($AD$4,$AE$4+1,17)</f>
        <v>46190</v>
      </c>
      <c r="T18" s="14">
        <f>DATE($AD$4,$AE$4+1,18)</f>
        <v>46191</v>
      </c>
      <c r="U18" s="14">
        <f>DATE($AD$4,$AE$4+1,19)</f>
        <v>46192</v>
      </c>
      <c r="V18" s="14">
        <f>DATE($AD$4,$AE$4+1,20)</f>
        <v>46193</v>
      </c>
      <c r="W18" s="14">
        <f>DATE($AD$4,$AE$4+1,21)</f>
        <v>46194</v>
      </c>
      <c r="X18" s="14">
        <f>DATE($AD$4,$AE$4+1,22)</f>
        <v>46195</v>
      </c>
      <c r="Y18" s="14">
        <f>DATE($AD$4,$AE$4+1,23)</f>
        <v>46196</v>
      </c>
      <c r="Z18" s="14">
        <f>DATE($AD$4,$AE$4+1,24)</f>
        <v>46197</v>
      </c>
      <c r="AA18" s="14">
        <f>DATE($AD$4,$AE$4+1,25)</f>
        <v>46198</v>
      </c>
      <c r="AB18" s="14">
        <f>DATE($AD$4,$AE$4+1,26)</f>
        <v>46199</v>
      </c>
      <c r="AC18" s="14">
        <f>DATE($AD$4,$AE$4+1,27)</f>
        <v>46200</v>
      </c>
      <c r="AD18" s="14">
        <f>DATE($AD$4,$AE$4+1,28)</f>
        <v>46201</v>
      </c>
      <c r="AE18" s="14">
        <f>DATE($AD$4,$AE$4+1,29)</f>
        <v>46202</v>
      </c>
      <c r="AF18" s="14">
        <f>DATE($AD$4,$AE$4+1,30)</f>
        <v>46203</v>
      </c>
      <c r="AG18" s="14"/>
      <c r="AH18" s="15"/>
      <c r="AI18" s="11"/>
      <c r="AJ18" s="12"/>
      <c r="AK18" s="12"/>
      <c r="AL18" s="12"/>
      <c r="AM18" s="12"/>
    </row>
    <row r="19" spans="2:41" hidden="1" x14ac:dyDescent="0.55000000000000004">
      <c r="B19" s="7"/>
      <c r="C19" s="16">
        <f>WEEKDAY(C18)</f>
        <v>2</v>
      </c>
      <c r="D19" s="16">
        <f t="shared" ref="D19:AF19" si="2">WEEKDAY(D18)</f>
        <v>3</v>
      </c>
      <c r="E19" s="16">
        <f t="shared" si="2"/>
        <v>4</v>
      </c>
      <c r="F19" s="16">
        <f t="shared" si="2"/>
        <v>5</v>
      </c>
      <c r="G19" s="16">
        <f t="shared" si="2"/>
        <v>6</v>
      </c>
      <c r="H19" s="16">
        <f t="shared" si="2"/>
        <v>7</v>
      </c>
      <c r="I19" s="16">
        <f t="shared" si="2"/>
        <v>1</v>
      </c>
      <c r="J19" s="16">
        <f t="shared" si="2"/>
        <v>2</v>
      </c>
      <c r="K19" s="16">
        <f t="shared" si="2"/>
        <v>3</v>
      </c>
      <c r="L19" s="16">
        <f t="shared" si="2"/>
        <v>4</v>
      </c>
      <c r="M19" s="16">
        <f t="shared" si="2"/>
        <v>5</v>
      </c>
      <c r="N19" s="16">
        <f t="shared" si="2"/>
        <v>6</v>
      </c>
      <c r="O19" s="16">
        <f t="shared" si="2"/>
        <v>7</v>
      </c>
      <c r="P19" s="16">
        <f t="shared" si="2"/>
        <v>1</v>
      </c>
      <c r="Q19" s="16">
        <f t="shared" si="2"/>
        <v>2</v>
      </c>
      <c r="R19" s="16">
        <f t="shared" si="2"/>
        <v>3</v>
      </c>
      <c r="S19" s="16">
        <f t="shared" si="2"/>
        <v>4</v>
      </c>
      <c r="T19" s="16">
        <f t="shared" si="2"/>
        <v>5</v>
      </c>
      <c r="U19" s="16">
        <f t="shared" si="2"/>
        <v>6</v>
      </c>
      <c r="V19" s="16">
        <f t="shared" si="2"/>
        <v>7</v>
      </c>
      <c r="W19" s="16">
        <f t="shared" si="2"/>
        <v>1</v>
      </c>
      <c r="X19" s="16">
        <f t="shared" si="2"/>
        <v>2</v>
      </c>
      <c r="Y19" s="16">
        <f t="shared" si="2"/>
        <v>3</v>
      </c>
      <c r="Z19" s="16">
        <f t="shared" si="2"/>
        <v>4</v>
      </c>
      <c r="AA19" s="16">
        <f t="shared" si="2"/>
        <v>5</v>
      </c>
      <c r="AB19" s="16">
        <f t="shared" si="2"/>
        <v>6</v>
      </c>
      <c r="AC19" s="16">
        <f t="shared" si="2"/>
        <v>7</v>
      </c>
      <c r="AD19" s="16">
        <f t="shared" si="2"/>
        <v>1</v>
      </c>
      <c r="AE19" s="16">
        <f t="shared" si="2"/>
        <v>2</v>
      </c>
      <c r="AF19" s="16">
        <f t="shared" si="2"/>
        <v>3</v>
      </c>
      <c r="AG19" s="16"/>
      <c r="AH19" s="15"/>
      <c r="AI19" s="11"/>
      <c r="AJ19" s="12"/>
      <c r="AK19" s="12"/>
      <c r="AL19" s="12"/>
      <c r="AM19" s="12"/>
      <c r="AN19" s="4"/>
    </row>
    <row r="20" spans="2:41" x14ac:dyDescent="0.55000000000000004">
      <c r="B20" s="7" t="s">
        <v>2</v>
      </c>
      <c r="C20" s="17">
        <f>C18</f>
        <v>46174</v>
      </c>
      <c r="D20" s="17">
        <f t="shared" ref="D20:AG20" si="3">D18</f>
        <v>46175</v>
      </c>
      <c r="E20" s="17">
        <f t="shared" si="3"/>
        <v>46176</v>
      </c>
      <c r="F20" s="17">
        <f t="shared" si="3"/>
        <v>46177</v>
      </c>
      <c r="G20" s="17">
        <f t="shared" si="3"/>
        <v>46178</v>
      </c>
      <c r="H20" s="17">
        <f t="shared" si="3"/>
        <v>46179</v>
      </c>
      <c r="I20" s="17">
        <f t="shared" si="3"/>
        <v>46180</v>
      </c>
      <c r="J20" s="17">
        <f t="shared" si="3"/>
        <v>46181</v>
      </c>
      <c r="K20" s="17">
        <f t="shared" si="3"/>
        <v>46182</v>
      </c>
      <c r="L20" s="17">
        <f t="shared" si="3"/>
        <v>46183</v>
      </c>
      <c r="M20" s="17">
        <f t="shared" si="3"/>
        <v>46184</v>
      </c>
      <c r="N20" s="17">
        <f t="shared" si="3"/>
        <v>46185</v>
      </c>
      <c r="O20" s="17">
        <f t="shared" si="3"/>
        <v>46186</v>
      </c>
      <c r="P20" s="17">
        <f t="shared" si="3"/>
        <v>46187</v>
      </c>
      <c r="Q20" s="17">
        <f t="shared" si="3"/>
        <v>46188</v>
      </c>
      <c r="R20" s="17">
        <f t="shared" si="3"/>
        <v>46189</v>
      </c>
      <c r="S20" s="17">
        <f t="shared" si="3"/>
        <v>46190</v>
      </c>
      <c r="T20" s="17">
        <f t="shared" si="3"/>
        <v>46191</v>
      </c>
      <c r="U20" s="17">
        <f t="shared" si="3"/>
        <v>46192</v>
      </c>
      <c r="V20" s="17">
        <f t="shared" si="3"/>
        <v>46193</v>
      </c>
      <c r="W20" s="17">
        <f t="shared" si="3"/>
        <v>46194</v>
      </c>
      <c r="X20" s="17">
        <f t="shared" si="3"/>
        <v>46195</v>
      </c>
      <c r="Y20" s="17">
        <f t="shared" si="3"/>
        <v>46196</v>
      </c>
      <c r="Z20" s="17">
        <f t="shared" si="3"/>
        <v>46197</v>
      </c>
      <c r="AA20" s="17">
        <f t="shared" si="3"/>
        <v>46198</v>
      </c>
      <c r="AB20" s="17">
        <f t="shared" si="3"/>
        <v>46199</v>
      </c>
      <c r="AC20" s="17">
        <f t="shared" si="3"/>
        <v>46200</v>
      </c>
      <c r="AD20" s="17">
        <f t="shared" si="3"/>
        <v>46201</v>
      </c>
      <c r="AE20" s="17">
        <f t="shared" si="3"/>
        <v>46202</v>
      </c>
      <c r="AF20" s="17">
        <f t="shared" si="3"/>
        <v>46203</v>
      </c>
      <c r="AG20" s="17"/>
      <c r="AH20" s="15"/>
      <c r="AI20" s="11"/>
      <c r="AJ20" s="12"/>
      <c r="AK20" s="12"/>
      <c r="AL20" s="12"/>
      <c r="AM20" s="12"/>
    </row>
    <row r="21" spans="2:41" ht="27" customHeight="1" x14ac:dyDescent="0.55000000000000004">
      <c r="B21" s="11" t="s">
        <v>3</v>
      </c>
      <c r="C21" s="18"/>
      <c r="D21" s="18"/>
      <c r="E21" s="19"/>
      <c r="F21" s="25"/>
      <c r="G21" s="18"/>
      <c r="H21" s="18"/>
      <c r="I21" s="18"/>
      <c r="J21" s="18"/>
      <c r="K21" s="18"/>
      <c r="L21" s="25"/>
      <c r="M21" s="25"/>
      <c r="N21" s="18"/>
      <c r="O21" s="18"/>
      <c r="P21" s="18"/>
      <c r="Q21" s="18"/>
      <c r="R21" s="18"/>
      <c r="S21" s="25"/>
      <c r="T21" s="25"/>
      <c r="U21" s="18"/>
      <c r="V21" s="18"/>
      <c r="W21" s="18"/>
      <c r="X21" s="18"/>
      <c r="Y21" s="20"/>
      <c r="Z21" s="25"/>
      <c r="AA21" s="25"/>
      <c r="AB21" s="18"/>
      <c r="AC21" s="18"/>
      <c r="AD21" s="18"/>
      <c r="AE21" s="18"/>
      <c r="AF21" s="18"/>
      <c r="AG21" s="21"/>
      <c r="AH21" s="15"/>
      <c r="AI21" s="11"/>
      <c r="AJ21" s="12"/>
      <c r="AK21" s="12"/>
      <c r="AL21" s="12"/>
      <c r="AM21" s="12"/>
    </row>
    <row r="22" spans="2:41" ht="27" customHeight="1" x14ac:dyDescent="0.55000000000000004">
      <c r="B22" s="1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Z22" s="22"/>
      <c r="AA22" s="22"/>
      <c r="AB22" s="22"/>
      <c r="AC22" s="22"/>
      <c r="AD22" s="22"/>
      <c r="AE22" s="22"/>
      <c r="AF22" s="22"/>
      <c r="AG22" s="21"/>
      <c r="AH22" s="15"/>
      <c r="AI22" s="11"/>
      <c r="AJ22" s="12"/>
      <c r="AK22" s="12"/>
      <c r="AL22" s="12"/>
      <c r="AM22" s="12"/>
    </row>
    <row r="23" spans="2:41" ht="27" customHeight="1" x14ac:dyDescent="0.55000000000000004">
      <c r="B23" s="1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3"/>
      <c r="Z23" s="22"/>
      <c r="AA23" s="22"/>
      <c r="AB23" s="22"/>
      <c r="AC23" s="22"/>
      <c r="AD23" s="22"/>
      <c r="AE23" s="22"/>
      <c r="AF23" s="22"/>
      <c r="AG23" s="21"/>
      <c r="AH23" s="15"/>
      <c r="AI23" s="11"/>
      <c r="AJ23" s="12"/>
      <c r="AK23" s="12"/>
      <c r="AL23" s="12"/>
      <c r="AM23" s="12"/>
    </row>
    <row r="24" spans="2:41" x14ac:dyDescent="0.55000000000000004">
      <c r="B24" s="7" t="s">
        <v>4</v>
      </c>
      <c r="C24" s="7"/>
      <c r="D24" s="7"/>
      <c r="E24" s="7"/>
      <c r="F24" s="7"/>
      <c r="G24" s="7"/>
      <c r="H24" s="7" t="s">
        <v>36</v>
      </c>
      <c r="I24" s="7" t="s">
        <v>36</v>
      </c>
      <c r="J24" s="7"/>
      <c r="K24" s="7"/>
      <c r="L24" s="7"/>
      <c r="M24" s="7"/>
      <c r="N24" s="7"/>
      <c r="O24" s="7" t="s">
        <v>36</v>
      </c>
      <c r="P24" s="7" t="s">
        <v>36</v>
      </c>
      <c r="Q24" s="7"/>
      <c r="R24" s="7"/>
      <c r="S24" s="7"/>
      <c r="T24" s="7"/>
      <c r="U24" s="7"/>
      <c r="V24" s="7" t="s">
        <v>36</v>
      </c>
      <c r="W24" s="7" t="s">
        <v>36</v>
      </c>
      <c r="X24" s="7"/>
      <c r="Y24" s="7"/>
      <c r="Z24" s="7"/>
      <c r="AA24" s="7"/>
      <c r="AB24" s="7"/>
      <c r="AC24" s="7" t="s">
        <v>36</v>
      </c>
      <c r="AD24" s="7" t="s">
        <v>36</v>
      </c>
      <c r="AE24" s="7"/>
      <c r="AF24" s="7"/>
      <c r="AG24" s="7"/>
      <c r="AH24" s="7">
        <f>COUNTIF(C24:AG24,"○")</f>
        <v>8</v>
      </c>
      <c r="AI24" s="14">
        <f>AK24-AJ24</f>
        <v>46203</v>
      </c>
      <c r="AJ24" s="7">
        <f>COUNTIF(C24:AG24,"×")</f>
        <v>0</v>
      </c>
      <c r="AK24" s="24">
        <f>MAX(AC18:AG18)</f>
        <v>46203</v>
      </c>
      <c r="AL24" s="7">
        <f>COUNTIF(C19:AG19,7)+COUNTIF(C19:AG19,1)</f>
        <v>8</v>
      </c>
      <c r="AM24" s="7" t="str">
        <f>IF(AH24&gt;=AL24,"○","×")</f>
        <v>○</v>
      </c>
    </row>
    <row r="25" spans="2:41" x14ac:dyDescent="0.55000000000000004">
      <c r="B25" s="7" t="s">
        <v>17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>
        <f>COUNTIF(C25:AG25,"○")</f>
        <v>0</v>
      </c>
      <c r="AI25" s="14">
        <f>AK25-AJ25</f>
        <v>46203</v>
      </c>
      <c r="AJ25" s="7">
        <f>COUNTIF(C25:AG25,"×")</f>
        <v>0</v>
      </c>
      <c r="AK25" s="24">
        <f>MAX(AC18:AG18)</f>
        <v>46203</v>
      </c>
      <c r="AL25" s="7">
        <f>COUNTIF(C19:AG19,7)+COUNTIF(C19:AG19,1)</f>
        <v>8</v>
      </c>
      <c r="AM25" s="7" t="str">
        <f>IF(AH25&gt;=AL25,"○","×")</f>
        <v>×</v>
      </c>
    </row>
    <row r="26" spans="2:41" ht="27" customHeight="1" x14ac:dyDescent="0.55000000000000004"/>
    <row r="27" spans="2:41" ht="18.75" customHeight="1" x14ac:dyDescent="0.55000000000000004">
      <c r="B27" s="7" t="s">
        <v>0</v>
      </c>
      <c r="C27" s="8">
        <f>DATE($AD$4,$AE$4+2,1)</f>
        <v>46204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0"/>
      <c r="AH27" s="11" t="s">
        <v>5</v>
      </c>
      <c r="AI27" s="11" t="s">
        <v>11</v>
      </c>
      <c r="AJ27" s="12" t="s">
        <v>24</v>
      </c>
      <c r="AK27" s="12" t="s">
        <v>25</v>
      </c>
      <c r="AL27" s="12" t="s">
        <v>26</v>
      </c>
      <c r="AM27" s="12" t="s">
        <v>27</v>
      </c>
      <c r="AO27" s="13"/>
    </row>
    <row r="28" spans="2:41" x14ac:dyDescent="0.55000000000000004">
      <c r="B28" s="7" t="s">
        <v>1</v>
      </c>
      <c r="C28" s="14">
        <f>DATE($AD$4,$AE$4+2,1)</f>
        <v>46204</v>
      </c>
      <c r="D28" s="14">
        <f>DATE($AD$4,$AE$4+2,2)</f>
        <v>46205</v>
      </c>
      <c r="E28" s="14">
        <f>DATE($AD$4,$AE$4+2,3)</f>
        <v>46206</v>
      </c>
      <c r="F28" s="14">
        <f>DATE($AD$4,$AE$4+2,4)</f>
        <v>46207</v>
      </c>
      <c r="G28" s="14">
        <f>DATE($AD$4,$AE$4+2,5)</f>
        <v>46208</v>
      </c>
      <c r="H28" s="14">
        <f>DATE($AD$4,$AE$4+2,6)</f>
        <v>46209</v>
      </c>
      <c r="I28" s="14">
        <f>DATE($AD$4,$AE$4+2,7)</f>
        <v>46210</v>
      </c>
      <c r="J28" s="14">
        <f>DATE($AD$4,$AE$4+2,8)</f>
        <v>46211</v>
      </c>
      <c r="K28" s="14">
        <f>DATE($AD$4,$AE$4+2,9)</f>
        <v>46212</v>
      </c>
      <c r="L28" s="14">
        <f>DATE($AD$4,$AE$4+2,10)</f>
        <v>46213</v>
      </c>
      <c r="M28" s="14">
        <f>DATE($AD$4,$AE$4+2,11)</f>
        <v>46214</v>
      </c>
      <c r="N28" s="14">
        <f>DATE($AD$4,$AE$4+2,12)</f>
        <v>46215</v>
      </c>
      <c r="O28" s="14">
        <f>DATE($AD$4,$AE$4+2,13)</f>
        <v>46216</v>
      </c>
      <c r="P28" s="14">
        <f>DATE($AD$4,$AE$4+2,14)</f>
        <v>46217</v>
      </c>
      <c r="Q28" s="14">
        <f>DATE($AD$4,$AE$4+2,15)</f>
        <v>46218</v>
      </c>
      <c r="R28" s="14">
        <f>DATE($AD$4,$AE$4+2,16)</f>
        <v>46219</v>
      </c>
      <c r="S28" s="14">
        <f>DATE($AD$4,$AE$4+2,17)</f>
        <v>46220</v>
      </c>
      <c r="T28" s="14">
        <f>DATE($AD$4,$AE$4+2,18)</f>
        <v>46221</v>
      </c>
      <c r="U28" s="14">
        <f>DATE($AD$4,$AE$4+2,19)</f>
        <v>46222</v>
      </c>
      <c r="V28" s="14">
        <f>DATE($AD$4,$AE$4+2,20)</f>
        <v>46223</v>
      </c>
      <c r="W28" s="14">
        <f>DATE($AD$4,$AE$4+2,21)</f>
        <v>46224</v>
      </c>
      <c r="X28" s="14">
        <f>DATE($AD$4,$AE$4+2,22)</f>
        <v>46225</v>
      </c>
      <c r="Y28" s="14">
        <f>DATE($AD$4,$AE$4+2,23)</f>
        <v>46226</v>
      </c>
      <c r="Z28" s="14">
        <f>DATE($AD$4,$AE$4+2,24)</f>
        <v>46227</v>
      </c>
      <c r="AA28" s="14">
        <f>DATE($AD$4,$AE$4+2,25)</f>
        <v>46228</v>
      </c>
      <c r="AB28" s="14">
        <f>DATE($AD$4,$AE$4+2,26)</f>
        <v>46229</v>
      </c>
      <c r="AC28" s="14">
        <f>DATE($AD$4,$AE$4+2,27)</f>
        <v>46230</v>
      </c>
      <c r="AD28" s="14">
        <f>DATE($AD$4,$AE$4+2,28)</f>
        <v>46231</v>
      </c>
      <c r="AE28" s="14">
        <f>DATE($AD$4,$AE$4+2,29)</f>
        <v>46232</v>
      </c>
      <c r="AF28" s="14">
        <f>DATE($AD$4,$AE$4+2,30)</f>
        <v>46233</v>
      </c>
      <c r="AG28" s="14"/>
      <c r="AH28" s="15"/>
      <c r="AI28" s="11"/>
      <c r="AJ28" s="12"/>
      <c r="AK28" s="12"/>
      <c r="AL28" s="12"/>
      <c r="AM28" s="12"/>
    </row>
    <row r="29" spans="2:41" hidden="1" x14ac:dyDescent="0.55000000000000004">
      <c r="B29" s="7"/>
      <c r="C29" s="16">
        <f>WEEKDAY(C28)</f>
        <v>4</v>
      </c>
      <c r="D29" s="16">
        <f t="shared" ref="D29:AF29" si="4">WEEKDAY(D28)</f>
        <v>5</v>
      </c>
      <c r="E29" s="16">
        <f t="shared" si="4"/>
        <v>6</v>
      </c>
      <c r="F29" s="16">
        <f t="shared" si="4"/>
        <v>7</v>
      </c>
      <c r="G29" s="16">
        <f t="shared" si="4"/>
        <v>1</v>
      </c>
      <c r="H29" s="16">
        <f t="shared" si="4"/>
        <v>2</v>
      </c>
      <c r="I29" s="16">
        <f t="shared" si="4"/>
        <v>3</v>
      </c>
      <c r="J29" s="16">
        <f t="shared" si="4"/>
        <v>4</v>
      </c>
      <c r="K29" s="16">
        <f t="shared" si="4"/>
        <v>5</v>
      </c>
      <c r="L29" s="16">
        <f t="shared" si="4"/>
        <v>6</v>
      </c>
      <c r="M29" s="16">
        <f t="shared" si="4"/>
        <v>7</v>
      </c>
      <c r="N29" s="16">
        <f t="shared" si="4"/>
        <v>1</v>
      </c>
      <c r="O29" s="16">
        <f t="shared" si="4"/>
        <v>2</v>
      </c>
      <c r="P29" s="16">
        <f t="shared" si="4"/>
        <v>3</v>
      </c>
      <c r="Q29" s="16">
        <f t="shared" si="4"/>
        <v>4</v>
      </c>
      <c r="R29" s="16">
        <f t="shared" si="4"/>
        <v>5</v>
      </c>
      <c r="S29" s="16">
        <f t="shared" si="4"/>
        <v>6</v>
      </c>
      <c r="T29" s="16">
        <f t="shared" si="4"/>
        <v>7</v>
      </c>
      <c r="U29" s="16">
        <f t="shared" si="4"/>
        <v>1</v>
      </c>
      <c r="V29" s="16">
        <f t="shared" si="4"/>
        <v>2</v>
      </c>
      <c r="W29" s="16">
        <f t="shared" si="4"/>
        <v>3</v>
      </c>
      <c r="X29" s="16">
        <f t="shared" si="4"/>
        <v>4</v>
      </c>
      <c r="Y29" s="16">
        <f t="shared" si="4"/>
        <v>5</v>
      </c>
      <c r="Z29" s="16">
        <f t="shared" si="4"/>
        <v>6</v>
      </c>
      <c r="AA29" s="16">
        <f t="shared" si="4"/>
        <v>7</v>
      </c>
      <c r="AB29" s="16">
        <f t="shared" si="4"/>
        <v>1</v>
      </c>
      <c r="AC29" s="16">
        <f t="shared" si="4"/>
        <v>2</v>
      </c>
      <c r="AD29" s="16">
        <f t="shared" si="4"/>
        <v>3</v>
      </c>
      <c r="AE29" s="16">
        <f t="shared" si="4"/>
        <v>4</v>
      </c>
      <c r="AF29" s="16">
        <f t="shared" si="4"/>
        <v>5</v>
      </c>
      <c r="AG29" s="16"/>
      <c r="AH29" s="15"/>
      <c r="AI29" s="11"/>
      <c r="AJ29" s="12"/>
      <c r="AK29" s="12"/>
      <c r="AL29" s="12"/>
      <c r="AM29" s="12"/>
      <c r="AN29" s="4"/>
    </row>
    <row r="30" spans="2:41" x14ac:dyDescent="0.55000000000000004">
      <c r="B30" s="7" t="s">
        <v>2</v>
      </c>
      <c r="C30" s="17">
        <f>C28</f>
        <v>46204</v>
      </c>
      <c r="D30" s="17">
        <f t="shared" ref="D30:AF30" si="5">D28</f>
        <v>46205</v>
      </c>
      <c r="E30" s="17">
        <f t="shared" si="5"/>
        <v>46206</v>
      </c>
      <c r="F30" s="17">
        <f t="shared" si="5"/>
        <v>46207</v>
      </c>
      <c r="G30" s="17">
        <f t="shared" si="5"/>
        <v>46208</v>
      </c>
      <c r="H30" s="17">
        <f t="shared" si="5"/>
        <v>46209</v>
      </c>
      <c r="I30" s="17">
        <f t="shared" si="5"/>
        <v>46210</v>
      </c>
      <c r="J30" s="17">
        <f t="shared" si="5"/>
        <v>46211</v>
      </c>
      <c r="K30" s="17">
        <f t="shared" si="5"/>
        <v>46212</v>
      </c>
      <c r="L30" s="17">
        <f t="shared" si="5"/>
        <v>46213</v>
      </c>
      <c r="M30" s="17">
        <f t="shared" si="5"/>
        <v>46214</v>
      </c>
      <c r="N30" s="17">
        <f t="shared" si="5"/>
        <v>46215</v>
      </c>
      <c r="O30" s="17">
        <f t="shared" si="5"/>
        <v>46216</v>
      </c>
      <c r="P30" s="17">
        <f t="shared" si="5"/>
        <v>46217</v>
      </c>
      <c r="Q30" s="17">
        <f t="shared" si="5"/>
        <v>46218</v>
      </c>
      <c r="R30" s="17">
        <f t="shared" si="5"/>
        <v>46219</v>
      </c>
      <c r="S30" s="17">
        <f t="shared" si="5"/>
        <v>46220</v>
      </c>
      <c r="T30" s="17">
        <f t="shared" si="5"/>
        <v>46221</v>
      </c>
      <c r="U30" s="17">
        <f t="shared" si="5"/>
        <v>46222</v>
      </c>
      <c r="V30" s="17">
        <f t="shared" si="5"/>
        <v>46223</v>
      </c>
      <c r="W30" s="17">
        <f t="shared" si="5"/>
        <v>46224</v>
      </c>
      <c r="X30" s="17">
        <f t="shared" si="5"/>
        <v>46225</v>
      </c>
      <c r="Y30" s="17">
        <f t="shared" si="5"/>
        <v>46226</v>
      </c>
      <c r="Z30" s="17">
        <f t="shared" si="5"/>
        <v>46227</v>
      </c>
      <c r="AA30" s="17">
        <f t="shared" si="5"/>
        <v>46228</v>
      </c>
      <c r="AB30" s="17">
        <f t="shared" si="5"/>
        <v>46229</v>
      </c>
      <c r="AC30" s="17">
        <f t="shared" si="5"/>
        <v>46230</v>
      </c>
      <c r="AD30" s="17">
        <f t="shared" si="5"/>
        <v>46231</v>
      </c>
      <c r="AE30" s="17">
        <f t="shared" si="5"/>
        <v>46232</v>
      </c>
      <c r="AF30" s="17">
        <f t="shared" si="5"/>
        <v>46233</v>
      </c>
      <c r="AG30" s="17"/>
      <c r="AH30" s="15"/>
      <c r="AI30" s="11"/>
      <c r="AJ30" s="12"/>
      <c r="AK30" s="12"/>
      <c r="AL30" s="12"/>
      <c r="AM30" s="12"/>
      <c r="AN30" s="4"/>
    </row>
    <row r="31" spans="2:41" ht="27" customHeight="1" x14ac:dyDescent="0.55000000000000004">
      <c r="B31" s="11" t="s">
        <v>3</v>
      </c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26"/>
      <c r="Z31" s="19"/>
      <c r="AA31" s="18"/>
      <c r="AB31" s="18"/>
      <c r="AC31" s="18"/>
      <c r="AD31" s="18"/>
      <c r="AE31" s="20"/>
      <c r="AF31" s="20"/>
      <c r="AG31" s="27"/>
      <c r="AH31" s="15"/>
      <c r="AI31" s="11"/>
      <c r="AJ31" s="12"/>
      <c r="AK31" s="12"/>
      <c r="AL31" s="12"/>
      <c r="AM31" s="12"/>
    </row>
    <row r="32" spans="2:41" ht="27" customHeight="1" x14ac:dyDescent="0.55000000000000004">
      <c r="B32" s="15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3"/>
      <c r="Z32" s="22"/>
      <c r="AA32" s="22"/>
      <c r="AB32" s="22"/>
      <c r="AC32" s="22"/>
      <c r="AD32" s="22"/>
      <c r="AE32" s="23"/>
      <c r="AF32" s="23"/>
      <c r="AG32" s="28"/>
      <c r="AH32" s="15"/>
      <c r="AI32" s="11"/>
      <c r="AJ32" s="12"/>
      <c r="AK32" s="12"/>
      <c r="AL32" s="12"/>
      <c r="AM32" s="12"/>
    </row>
    <row r="33" spans="2:41" ht="27" customHeight="1" x14ac:dyDescent="0.55000000000000004">
      <c r="B33" s="15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3"/>
      <c r="Z33" s="22"/>
      <c r="AA33" s="22"/>
      <c r="AB33" s="22"/>
      <c r="AC33" s="22"/>
      <c r="AD33" s="22"/>
      <c r="AE33" s="23"/>
      <c r="AF33" s="23"/>
      <c r="AG33" s="28"/>
      <c r="AH33" s="15"/>
      <c r="AI33" s="11"/>
      <c r="AJ33" s="12"/>
      <c r="AK33" s="12"/>
      <c r="AL33" s="12"/>
      <c r="AM33" s="12"/>
    </row>
    <row r="34" spans="2:41" x14ac:dyDescent="0.55000000000000004">
      <c r="B34" s="7" t="s">
        <v>4</v>
      </c>
      <c r="C34" s="7"/>
      <c r="D34" s="7"/>
      <c r="E34" s="7"/>
      <c r="F34" s="7" t="s">
        <v>36</v>
      </c>
      <c r="G34" s="7" t="s">
        <v>36</v>
      </c>
      <c r="H34" s="7"/>
      <c r="I34" s="7"/>
      <c r="J34" s="7"/>
      <c r="K34" s="7"/>
      <c r="L34" s="7"/>
      <c r="M34" s="7" t="s">
        <v>36</v>
      </c>
      <c r="N34" s="7" t="s">
        <v>36</v>
      </c>
      <c r="O34" s="7"/>
      <c r="P34" s="7"/>
      <c r="Q34" s="7"/>
      <c r="R34" s="7"/>
      <c r="S34" s="7"/>
      <c r="T34" s="7" t="s">
        <v>36</v>
      </c>
      <c r="U34" s="7" t="s">
        <v>36</v>
      </c>
      <c r="V34" s="7"/>
      <c r="W34" s="7"/>
      <c r="X34" s="7"/>
      <c r="Y34" s="7"/>
      <c r="Z34" s="7"/>
      <c r="AA34" s="7" t="s">
        <v>36</v>
      </c>
      <c r="AB34" s="7" t="s">
        <v>36</v>
      </c>
      <c r="AC34" s="7"/>
      <c r="AD34" s="7"/>
      <c r="AE34" s="7"/>
      <c r="AF34" s="7"/>
      <c r="AG34" s="7"/>
      <c r="AH34" s="7">
        <f>COUNTIF(C34:AG34,"○")</f>
        <v>8</v>
      </c>
      <c r="AI34" s="14">
        <f>AK34-AJ34</f>
        <v>46233</v>
      </c>
      <c r="AJ34" s="7">
        <f>COUNTIF(C34:AG34,"×")</f>
        <v>0</v>
      </c>
      <c r="AK34" s="24">
        <f>MAX(AC28:AG28)</f>
        <v>46233</v>
      </c>
      <c r="AL34" s="7">
        <f>COUNTIF(C29:AG29,7)+COUNTIF(C29:AG29,1)</f>
        <v>8</v>
      </c>
      <c r="AM34" s="7" t="str">
        <f>IF(AH34&gt;=AL34,"○","×")</f>
        <v>○</v>
      </c>
    </row>
    <row r="35" spans="2:41" x14ac:dyDescent="0.55000000000000004">
      <c r="B35" s="7" t="s">
        <v>17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>
        <f>COUNTIF(C35:AG35,"○")</f>
        <v>0</v>
      </c>
      <c r="AI35" s="14">
        <f>AK35-AJ35</f>
        <v>46233</v>
      </c>
      <c r="AJ35" s="7">
        <f>COUNTIF(C35:AG35,"×")</f>
        <v>0</v>
      </c>
      <c r="AK35" s="24">
        <f>MAX(AC28:AG28)</f>
        <v>46233</v>
      </c>
      <c r="AL35" s="7">
        <f>COUNTIF(C29:AG29,7)+COUNTIF(C29:AG29,1)</f>
        <v>8</v>
      </c>
      <c r="AM35" s="7" t="str">
        <f>IF(AH35&gt;=AL35,"○","×")</f>
        <v>×</v>
      </c>
    </row>
    <row r="36" spans="2:41" ht="27" customHeight="1" x14ac:dyDescent="0.55000000000000004"/>
    <row r="37" spans="2:41" ht="18.75" customHeight="1" x14ac:dyDescent="0.55000000000000004">
      <c r="B37" s="7" t="s">
        <v>0</v>
      </c>
      <c r="C37" s="8">
        <f>DATE($AD$4,$AE$4+3,1)</f>
        <v>46235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0"/>
      <c r="AH37" s="11" t="s">
        <v>5</v>
      </c>
      <c r="AI37" s="11" t="s">
        <v>11</v>
      </c>
      <c r="AJ37" s="12" t="s">
        <v>24</v>
      </c>
      <c r="AK37" s="12" t="s">
        <v>25</v>
      </c>
      <c r="AL37" s="12" t="s">
        <v>26</v>
      </c>
      <c r="AM37" s="12" t="s">
        <v>27</v>
      </c>
      <c r="AO37" s="13"/>
    </row>
    <row r="38" spans="2:41" x14ac:dyDescent="0.55000000000000004">
      <c r="B38" s="7" t="s">
        <v>1</v>
      </c>
      <c r="C38" s="14">
        <f>DATE($AD$4,$AE$4+3,1)</f>
        <v>46235</v>
      </c>
      <c r="D38" s="14">
        <f>DATE($AD$4,$AE$4+3,2)</f>
        <v>46236</v>
      </c>
      <c r="E38" s="14">
        <f>DATE($AD$4,$AE$4+3,3)</f>
        <v>46237</v>
      </c>
      <c r="F38" s="14">
        <f>DATE($AD$4,$AE$4+3,4)</f>
        <v>46238</v>
      </c>
      <c r="G38" s="14">
        <f>DATE($AD$4,$AE$4+3,5)</f>
        <v>46239</v>
      </c>
      <c r="H38" s="14">
        <f>DATE($AD$4,$AE$4+3,6)</f>
        <v>46240</v>
      </c>
      <c r="I38" s="14">
        <f>DATE($AD$4,$AE$4+3,7)</f>
        <v>46241</v>
      </c>
      <c r="J38" s="14">
        <f>DATE($AD$4,$AE$4+3,8)</f>
        <v>46242</v>
      </c>
      <c r="K38" s="14">
        <f>DATE($AD$4,$AE$4+3,9)</f>
        <v>46243</v>
      </c>
      <c r="L38" s="14">
        <f>DATE($AD$4,$AE$4+3,10)</f>
        <v>46244</v>
      </c>
      <c r="M38" s="14">
        <f>DATE($AD$4,$AE$4+3,11)</f>
        <v>46245</v>
      </c>
      <c r="N38" s="14">
        <f>DATE($AD$4,$AE$4+3,12)</f>
        <v>46246</v>
      </c>
      <c r="O38" s="14">
        <f>DATE($AD$4,$AE$4+3,13)</f>
        <v>46247</v>
      </c>
      <c r="P38" s="14">
        <f>DATE($AD$4,$AE$4+3,14)</f>
        <v>46248</v>
      </c>
      <c r="Q38" s="14">
        <f>DATE($AD$4,$AE$4+3,15)</f>
        <v>46249</v>
      </c>
      <c r="R38" s="14">
        <f>DATE($AD$4,$AE$4+3,16)</f>
        <v>46250</v>
      </c>
      <c r="S38" s="14">
        <f>DATE($AD$4,$AE$4+3,17)</f>
        <v>46251</v>
      </c>
      <c r="T38" s="14">
        <f>DATE($AD$4,$AE$4+3,18)</f>
        <v>46252</v>
      </c>
      <c r="U38" s="14">
        <f>DATE($AD$4,$AE$4+3,19)</f>
        <v>46253</v>
      </c>
      <c r="V38" s="14">
        <f>DATE($AD$4,$AE$4+3,20)</f>
        <v>46254</v>
      </c>
      <c r="W38" s="14">
        <f>DATE($AD$4,$AE$4+3,21)</f>
        <v>46255</v>
      </c>
      <c r="X38" s="14">
        <f>DATE($AD$4,$AE$4+3,22)</f>
        <v>46256</v>
      </c>
      <c r="Y38" s="14">
        <f>DATE($AD$4,$AE$4+3,23)</f>
        <v>46257</v>
      </c>
      <c r="Z38" s="14">
        <f>DATE($AD$4,$AE$4+3,24)</f>
        <v>46258</v>
      </c>
      <c r="AA38" s="14">
        <f>DATE($AD$4,$AE$4+3,25)</f>
        <v>46259</v>
      </c>
      <c r="AB38" s="14">
        <f>DATE($AD$4,$AE$4+3,26)</f>
        <v>46260</v>
      </c>
      <c r="AC38" s="14">
        <f>DATE($AD$4,$AE$4+3,27)</f>
        <v>46261</v>
      </c>
      <c r="AD38" s="14">
        <f>DATE($AD$4,$AE$4+3,28)</f>
        <v>46262</v>
      </c>
      <c r="AE38" s="14">
        <f>DATE($AD$4,$AE$4+3,29)</f>
        <v>46263</v>
      </c>
      <c r="AF38" s="14">
        <f>DATE($AD$4,$AE$4+3,30)</f>
        <v>46264</v>
      </c>
      <c r="AG38" s="14">
        <f>DATE($AD$4,$AE$4+3,31)</f>
        <v>46265</v>
      </c>
      <c r="AH38" s="15"/>
      <c r="AI38" s="11"/>
      <c r="AJ38" s="12"/>
      <c r="AK38" s="12"/>
      <c r="AL38" s="12"/>
      <c r="AM38" s="12"/>
    </row>
    <row r="39" spans="2:41" x14ac:dyDescent="0.55000000000000004">
      <c r="B39" s="7"/>
      <c r="C39" s="16">
        <f>WEEKDAY(C38)</f>
        <v>7</v>
      </c>
      <c r="D39" s="16">
        <f t="shared" ref="D39:AG39" si="6">WEEKDAY(D38)</f>
        <v>1</v>
      </c>
      <c r="E39" s="16">
        <f t="shared" si="6"/>
        <v>2</v>
      </c>
      <c r="F39" s="16">
        <f t="shared" si="6"/>
        <v>3</v>
      </c>
      <c r="G39" s="16">
        <f t="shared" si="6"/>
        <v>4</v>
      </c>
      <c r="H39" s="16">
        <f t="shared" si="6"/>
        <v>5</v>
      </c>
      <c r="I39" s="16">
        <f t="shared" si="6"/>
        <v>6</v>
      </c>
      <c r="J39" s="16">
        <f t="shared" si="6"/>
        <v>7</v>
      </c>
      <c r="K39" s="16">
        <f t="shared" si="6"/>
        <v>1</v>
      </c>
      <c r="L39" s="16">
        <f t="shared" si="6"/>
        <v>2</v>
      </c>
      <c r="M39" s="16">
        <f t="shared" si="6"/>
        <v>3</v>
      </c>
      <c r="N39" s="16">
        <f t="shared" si="6"/>
        <v>4</v>
      </c>
      <c r="O39" s="16">
        <f t="shared" si="6"/>
        <v>5</v>
      </c>
      <c r="P39" s="16">
        <f t="shared" si="6"/>
        <v>6</v>
      </c>
      <c r="Q39" s="16">
        <f t="shared" si="6"/>
        <v>7</v>
      </c>
      <c r="R39" s="16">
        <f t="shared" si="6"/>
        <v>1</v>
      </c>
      <c r="S39" s="16">
        <f t="shared" si="6"/>
        <v>2</v>
      </c>
      <c r="T39" s="16">
        <f t="shared" si="6"/>
        <v>3</v>
      </c>
      <c r="U39" s="16">
        <f t="shared" si="6"/>
        <v>4</v>
      </c>
      <c r="V39" s="16">
        <f t="shared" si="6"/>
        <v>5</v>
      </c>
      <c r="W39" s="16">
        <f t="shared" si="6"/>
        <v>6</v>
      </c>
      <c r="X39" s="16">
        <f t="shared" si="6"/>
        <v>7</v>
      </c>
      <c r="Y39" s="16">
        <f t="shared" si="6"/>
        <v>1</v>
      </c>
      <c r="Z39" s="16">
        <f t="shared" si="6"/>
        <v>2</v>
      </c>
      <c r="AA39" s="16">
        <f t="shared" si="6"/>
        <v>3</v>
      </c>
      <c r="AB39" s="16">
        <f t="shared" si="6"/>
        <v>4</v>
      </c>
      <c r="AC39" s="16">
        <f t="shared" si="6"/>
        <v>5</v>
      </c>
      <c r="AD39" s="16">
        <f t="shared" si="6"/>
        <v>6</v>
      </c>
      <c r="AE39" s="16">
        <f t="shared" si="6"/>
        <v>7</v>
      </c>
      <c r="AF39" s="16">
        <f t="shared" si="6"/>
        <v>1</v>
      </c>
      <c r="AG39" s="16">
        <f t="shared" si="6"/>
        <v>2</v>
      </c>
      <c r="AH39" s="15"/>
      <c r="AI39" s="11"/>
      <c r="AJ39" s="12"/>
      <c r="AK39" s="12"/>
      <c r="AL39" s="12"/>
      <c r="AM39" s="12"/>
      <c r="AN39" s="4"/>
    </row>
    <row r="40" spans="2:41" x14ac:dyDescent="0.55000000000000004">
      <c r="B40" s="7" t="s">
        <v>2</v>
      </c>
      <c r="C40" s="17">
        <f>C38</f>
        <v>46235</v>
      </c>
      <c r="D40" s="17">
        <f t="shared" ref="D40:AG40" si="7">D38</f>
        <v>46236</v>
      </c>
      <c r="E40" s="17">
        <f t="shared" si="7"/>
        <v>46237</v>
      </c>
      <c r="F40" s="17">
        <f t="shared" si="7"/>
        <v>46238</v>
      </c>
      <c r="G40" s="17">
        <f t="shared" si="7"/>
        <v>46239</v>
      </c>
      <c r="H40" s="17">
        <f t="shared" si="7"/>
        <v>46240</v>
      </c>
      <c r="I40" s="17">
        <f t="shared" si="7"/>
        <v>46241</v>
      </c>
      <c r="J40" s="17">
        <f t="shared" si="7"/>
        <v>46242</v>
      </c>
      <c r="K40" s="17">
        <f t="shared" si="7"/>
        <v>46243</v>
      </c>
      <c r="L40" s="17">
        <f t="shared" si="7"/>
        <v>46244</v>
      </c>
      <c r="M40" s="17">
        <f t="shared" si="7"/>
        <v>46245</v>
      </c>
      <c r="N40" s="17">
        <f t="shared" si="7"/>
        <v>46246</v>
      </c>
      <c r="O40" s="17">
        <f t="shared" si="7"/>
        <v>46247</v>
      </c>
      <c r="P40" s="17">
        <f t="shared" si="7"/>
        <v>46248</v>
      </c>
      <c r="Q40" s="17">
        <f t="shared" si="7"/>
        <v>46249</v>
      </c>
      <c r="R40" s="17">
        <f t="shared" si="7"/>
        <v>46250</v>
      </c>
      <c r="S40" s="17">
        <f t="shared" si="7"/>
        <v>46251</v>
      </c>
      <c r="T40" s="17">
        <f t="shared" si="7"/>
        <v>46252</v>
      </c>
      <c r="U40" s="17">
        <f t="shared" si="7"/>
        <v>46253</v>
      </c>
      <c r="V40" s="17">
        <f t="shared" si="7"/>
        <v>46254</v>
      </c>
      <c r="W40" s="17">
        <f t="shared" si="7"/>
        <v>46255</v>
      </c>
      <c r="X40" s="17">
        <f t="shared" si="7"/>
        <v>46256</v>
      </c>
      <c r="Y40" s="17">
        <f t="shared" si="7"/>
        <v>46257</v>
      </c>
      <c r="Z40" s="17">
        <f t="shared" si="7"/>
        <v>46258</v>
      </c>
      <c r="AA40" s="17">
        <f t="shared" si="7"/>
        <v>46259</v>
      </c>
      <c r="AB40" s="17">
        <f t="shared" si="7"/>
        <v>46260</v>
      </c>
      <c r="AC40" s="17">
        <f t="shared" si="7"/>
        <v>46261</v>
      </c>
      <c r="AD40" s="17">
        <f t="shared" si="7"/>
        <v>46262</v>
      </c>
      <c r="AE40" s="17">
        <f t="shared" si="7"/>
        <v>46263</v>
      </c>
      <c r="AF40" s="17">
        <f t="shared" si="7"/>
        <v>46264</v>
      </c>
      <c r="AG40" s="17">
        <f t="shared" si="7"/>
        <v>46265</v>
      </c>
      <c r="AH40" s="15"/>
      <c r="AI40" s="11"/>
      <c r="AJ40" s="12"/>
      <c r="AK40" s="12"/>
      <c r="AL40" s="12"/>
      <c r="AM40" s="12"/>
      <c r="AN40" s="4"/>
    </row>
    <row r="41" spans="2:41" ht="27" customHeight="1" x14ac:dyDescent="0.55000000000000004">
      <c r="B41" s="11" t="s">
        <v>3</v>
      </c>
      <c r="C41" s="26"/>
      <c r="D41" s="20"/>
      <c r="E41" s="20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9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1"/>
      <c r="AH41" s="15"/>
      <c r="AI41" s="11"/>
      <c r="AJ41" s="12"/>
      <c r="AK41" s="12"/>
      <c r="AL41" s="12"/>
      <c r="AM41" s="12"/>
    </row>
    <row r="42" spans="2:41" ht="27" customHeight="1" x14ac:dyDescent="0.55000000000000004">
      <c r="B42" s="15"/>
      <c r="C42" s="23"/>
      <c r="D42" s="23"/>
      <c r="E42" s="2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1"/>
      <c r="AH42" s="15"/>
      <c r="AI42" s="11"/>
      <c r="AJ42" s="12"/>
      <c r="AK42" s="12"/>
      <c r="AL42" s="12"/>
      <c r="AM42" s="12"/>
    </row>
    <row r="43" spans="2:41" ht="27" customHeight="1" x14ac:dyDescent="0.55000000000000004">
      <c r="B43" s="15"/>
      <c r="C43" s="23"/>
      <c r="D43" s="23"/>
      <c r="E43" s="23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1"/>
      <c r="AH43" s="15"/>
      <c r="AI43" s="11"/>
      <c r="AJ43" s="12"/>
      <c r="AK43" s="12"/>
      <c r="AL43" s="12"/>
      <c r="AM43" s="12"/>
    </row>
    <row r="44" spans="2:41" x14ac:dyDescent="0.55000000000000004">
      <c r="B44" s="7" t="s">
        <v>4</v>
      </c>
      <c r="C44" s="7" t="s">
        <v>36</v>
      </c>
      <c r="D44" s="7" t="s">
        <v>36</v>
      </c>
      <c r="E44" s="7"/>
      <c r="F44" s="7"/>
      <c r="G44" s="7"/>
      <c r="H44" s="7"/>
      <c r="I44" s="7"/>
      <c r="J44" s="7" t="s">
        <v>36</v>
      </c>
      <c r="K44" s="7" t="s">
        <v>36</v>
      </c>
      <c r="L44" s="7"/>
      <c r="M44" s="7"/>
      <c r="N44" s="7"/>
      <c r="O44" s="7"/>
      <c r="P44" s="7"/>
      <c r="Q44" s="7" t="s">
        <v>36</v>
      </c>
      <c r="R44" s="7" t="s">
        <v>36</v>
      </c>
      <c r="S44" s="7"/>
      <c r="T44" s="7"/>
      <c r="U44" s="7"/>
      <c r="V44" s="7"/>
      <c r="W44" s="7"/>
      <c r="X44" s="7" t="s">
        <v>36</v>
      </c>
      <c r="Y44" s="7" t="s">
        <v>36</v>
      </c>
      <c r="Z44" s="7"/>
      <c r="AA44" s="7"/>
      <c r="AB44" s="7"/>
      <c r="AC44" s="7"/>
      <c r="AD44" s="7"/>
      <c r="AE44" s="7" t="s">
        <v>36</v>
      </c>
      <c r="AF44" s="7" t="s">
        <v>36</v>
      </c>
      <c r="AG44" s="7"/>
      <c r="AH44" s="7">
        <f>COUNTIF(C44:AG44,"○")</f>
        <v>10</v>
      </c>
      <c r="AI44" s="14">
        <f>AK44-AJ44</f>
        <v>46265</v>
      </c>
      <c r="AJ44" s="7">
        <f>COUNTIF(C44:AG44,"×")</f>
        <v>0</v>
      </c>
      <c r="AK44" s="24">
        <f>MAX(AC38:AG38)</f>
        <v>46265</v>
      </c>
      <c r="AL44" s="7">
        <f>COUNTIF(C39:AG39,7)+COUNTIF(C39:AG39,1)</f>
        <v>10</v>
      </c>
      <c r="AM44" s="7" t="str">
        <f>IF(AH44&gt;=AL44,"○","×")</f>
        <v>○</v>
      </c>
    </row>
    <row r="45" spans="2:41" x14ac:dyDescent="0.55000000000000004">
      <c r="B45" s="7" t="s">
        <v>4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>
        <f>COUNTIF(C45:AG45,"○")</f>
        <v>0</v>
      </c>
      <c r="AI45" s="14">
        <f>AK45-AJ45</f>
        <v>46265</v>
      </c>
      <c r="AJ45" s="7">
        <f>COUNTIF(C45:AG45,"×")</f>
        <v>0</v>
      </c>
      <c r="AK45" s="24">
        <f>MAX(AC38:AG38)</f>
        <v>46265</v>
      </c>
      <c r="AL45" s="7">
        <f>COUNTIF(C39:AG39,7)+COUNTIF(C39:AG39,1)</f>
        <v>10</v>
      </c>
      <c r="AM45" s="7" t="str">
        <f>IF(AH45&gt;=AL45,"○","×")</f>
        <v>×</v>
      </c>
    </row>
    <row r="46" spans="2:41" ht="27" customHeight="1" x14ac:dyDescent="0.55000000000000004"/>
    <row r="47" spans="2:41" ht="18.75" customHeight="1" x14ac:dyDescent="0.55000000000000004">
      <c r="B47" s="7" t="s">
        <v>0</v>
      </c>
      <c r="C47" s="8">
        <f>DATE($AD$4,$AE$4+4,1)</f>
        <v>46266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0"/>
      <c r="AH47" s="11" t="s">
        <v>5</v>
      </c>
      <c r="AI47" s="11" t="s">
        <v>11</v>
      </c>
      <c r="AJ47" s="12" t="s">
        <v>24</v>
      </c>
      <c r="AK47" s="12" t="s">
        <v>25</v>
      </c>
      <c r="AL47" s="12" t="s">
        <v>26</v>
      </c>
      <c r="AM47" s="12" t="s">
        <v>27</v>
      </c>
      <c r="AO47" s="13"/>
    </row>
    <row r="48" spans="2:41" x14ac:dyDescent="0.55000000000000004">
      <c r="B48" s="7" t="s">
        <v>1</v>
      </c>
      <c r="C48" s="14">
        <f>DATE($AD$4,$AE$4+4,1)</f>
        <v>46266</v>
      </c>
      <c r="D48" s="14">
        <f>DATE($AD$4,$AE$4+4,2)</f>
        <v>46267</v>
      </c>
      <c r="E48" s="14">
        <f>DATE($AD$4,$AE$4+4,3)</f>
        <v>46268</v>
      </c>
      <c r="F48" s="14">
        <f>DATE($AD$4,$AE$4+4,4)</f>
        <v>46269</v>
      </c>
      <c r="G48" s="14">
        <f>DATE($AD$4,$AE$4+4,5)</f>
        <v>46270</v>
      </c>
      <c r="H48" s="14">
        <f>DATE($AD$4,$AE$4+4,6)</f>
        <v>46271</v>
      </c>
      <c r="I48" s="14">
        <f>DATE($AD$4,$AE$4+4,7)</f>
        <v>46272</v>
      </c>
      <c r="J48" s="14">
        <f>DATE($AD$4,$AE$4+4,8)</f>
        <v>46273</v>
      </c>
      <c r="K48" s="14">
        <f>DATE($AD$4,$AE$4+4,9)</f>
        <v>46274</v>
      </c>
      <c r="L48" s="14">
        <f>DATE($AD$4,$AE$4+4,10)</f>
        <v>46275</v>
      </c>
      <c r="M48" s="14">
        <f>DATE($AD$4,$AE$4+4,11)</f>
        <v>46276</v>
      </c>
      <c r="N48" s="14">
        <f>DATE($AD$4,$AE$4+4,12)</f>
        <v>46277</v>
      </c>
      <c r="O48" s="14">
        <f>DATE($AD$4,$AE$4+4,13)</f>
        <v>46278</v>
      </c>
      <c r="P48" s="14">
        <f>DATE($AD$4,$AE$4+4,14)</f>
        <v>46279</v>
      </c>
      <c r="Q48" s="14">
        <f>DATE($AD$4,$AE$4+4,15)</f>
        <v>46280</v>
      </c>
      <c r="R48" s="14">
        <f>DATE($AD$4,$AE$4+4,16)</f>
        <v>46281</v>
      </c>
      <c r="S48" s="14">
        <f>DATE($AD$4,$AE$4+4,17)</f>
        <v>46282</v>
      </c>
      <c r="T48" s="14">
        <f>DATE($AD$4,$AE$4+4,18)</f>
        <v>46283</v>
      </c>
      <c r="U48" s="14">
        <f>DATE($AD$4,$AE$4+4,19)</f>
        <v>46284</v>
      </c>
      <c r="V48" s="14">
        <f>DATE($AD$4,$AE$4+4,20)</f>
        <v>46285</v>
      </c>
      <c r="W48" s="14">
        <f>DATE($AD$4,$AE$4+4,21)</f>
        <v>46286</v>
      </c>
      <c r="X48" s="14">
        <f>DATE($AD$4,$AE$4+4,22)</f>
        <v>46287</v>
      </c>
      <c r="Y48" s="14">
        <f>DATE($AD$4,$AE$4+4,23)</f>
        <v>46288</v>
      </c>
      <c r="Z48" s="14">
        <f>DATE($AD$4,$AE$4+4,24)</f>
        <v>46289</v>
      </c>
      <c r="AA48" s="14">
        <f>DATE($AD$4,$AE$4+4,25)</f>
        <v>46290</v>
      </c>
      <c r="AB48" s="14">
        <f>DATE($AD$4,$AE$4+4,26)</f>
        <v>46291</v>
      </c>
      <c r="AC48" s="14">
        <f>DATE($AD$4,$AE$4+4,27)</f>
        <v>46292</v>
      </c>
      <c r="AD48" s="14">
        <f>DATE($AD$4,$AE$4+4,28)</f>
        <v>46293</v>
      </c>
      <c r="AE48" s="14">
        <f>DATE($AD$4,$AE$4+4,29)</f>
        <v>46294</v>
      </c>
      <c r="AF48" s="14">
        <f>DATE($AD$4,$AE$4+4,30)</f>
        <v>46295</v>
      </c>
      <c r="AG48" s="14"/>
      <c r="AH48" s="15"/>
      <c r="AI48" s="11"/>
      <c r="AJ48" s="12"/>
      <c r="AK48" s="12"/>
      <c r="AL48" s="12"/>
      <c r="AM48" s="12"/>
    </row>
    <row r="49" spans="2:41" hidden="1" x14ac:dyDescent="0.55000000000000004">
      <c r="B49" s="7"/>
      <c r="C49" s="16">
        <f>WEEKDAY(C48)</f>
        <v>3</v>
      </c>
      <c r="D49" s="16">
        <f t="shared" ref="D49:AF49" si="8">WEEKDAY(D48)</f>
        <v>4</v>
      </c>
      <c r="E49" s="16">
        <f t="shared" si="8"/>
        <v>5</v>
      </c>
      <c r="F49" s="16">
        <f t="shared" si="8"/>
        <v>6</v>
      </c>
      <c r="G49" s="16">
        <f t="shared" si="8"/>
        <v>7</v>
      </c>
      <c r="H49" s="16">
        <f t="shared" si="8"/>
        <v>1</v>
      </c>
      <c r="I49" s="16">
        <f t="shared" si="8"/>
        <v>2</v>
      </c>
      <c r="J49" s="16">
        <f t="shared" si="8"/>
        <v>3</v>
      </c>
      <c r="K49" s="16">
        <f t="shared" si="8"/>
        <v>4</v>
      </c>
      <c r="L49" s="16">
        <f t="shared" si="8"/>
        <v>5</v>
      </c>
      <c r="M49" s="16">
        <f t="shared" si="8"/>
        <v>6</v>
      </c>
      <c r="N49" s="16">
        <f t="shared" si="8"/>
        <v>7</v>
      </c>
      <c r="O49" s="16">
        <f t="shared" si="8"/>
        <v>1</v>
      </c>
      <c r="P49" s="16">
        <f t="shared" si="8"/>
        <v>2</v>
      </c>
      <c r="Q49" s="16">
        <f t="shared" si="8"/>
        <v>3</v>
      </c>
      <c r="R49" s="16">
        <f t="shared" si="8"/>
        <v>4</v>
      </c>
      <c r="S49" s="16">
        <f t="shared" si="8"/>
        <v>5</v>
      </c>
      <c r="T49" s="16">
        <f t="shared" si="8"/>
        <v>6</v>
      </c>
      <c r="U49" s="16">
        <f t="shared" si="8"/>
        <v>7</v>
      </c>
      <c r="V49" s="16">
        <f t="shared" si="8"/>
        <v>1</v>
      </c>
      <c r="W49" s="16">
        <f t="shared" si="8"/>
        <v>2</v>
      </c>
      <c r="X49" s="16">
        <f t="shared" si="8"/>
        <v>3</v>
      </c>
      <c r="Y49" s="16">
        <f t="shared" si="8"/>
        <v>4</v>
      </c>
      <c r="Z49" s="16">
        <f t="shared" si="8"/>
        <v>5</v>
      </c>
      <c r="AA49" s="16">
        <f t="shared" si="8"/>
        <v>6</v>
      </c>
      <c r="AB49" s="16">
        <f t="shared" si="8"/>
        <v>7</v>
      </c>
      <c r="AC49" s="16">
        <f t="shared" si="8"/>
        <v>1</v>
      </c>
      <c r="AD49" s="16">
        <f t="shared" si="8"/>
        <v>2</v>
      </c>
      <c r="AE49" s="16">
        <f t="shared" si="8"/>
        <v>3</v>
      </c>
      <c r="AF49" s="16">
        <f t="shared" si="8"/>
        <v>4</v>
      </c>
      <c r="AG49" s="16"/>
      <c r="AH49" s="15"/>
      <c r="AI49" s="11"/>
      <c r="AJ49" s="12"/>
      <c r="AK49" s="12"/>
      <c r="AL49" s="12"/>
      <c r="AM49" s="12"/>
      <c r="AN49" s="4"/>
    </row>
    <row r="50" spans="2:41" x14ac:dyDescent="0.55000000000000004">
      <c r="B50" s="7" t="s">
        <v>2</v>
      </c>
      <c r="C50" s="17">
        <f>C48</f>
        <v>46266</v>
      </c>
      <c r="D50" s="17">
        <f t="shared" ref="D50:AF50" si="9">D48</f>
        <v>46267</v>
      </c>
      <c r="E50" s="17">
        <f t="shared" si="9"/>
        <v>46268</v>
      </c>
      <c r="F50" s="17">
        <f t="shared" si="9"/>
        <v>46269</v>
      </c>
      <c r="G50" s="17">
        <f t="shared" si="9"/>
        <v>46270</v>
      </c>
      <c r="H50" s="17">
        <f t="shared" si="9"/>
        <v>46271</v>
      </c>
      <c r="I50" s="17">
        <f t="shared" si="9"/>
        <v>46272</v>
      </c>
      <c r="J50" s="17">
        <f t="shared" si="9"/>
        <v>46273</v>
      </c>
      <c r="K50" s="17">
        <f t="shared" si="9"/>
        <v>46274</v>
      </c>
      <c r="L50" s="17">
        <f t="shared" si="9"/>
        <v>46275</v>
      </c>
      <c r="M50" s="17">
        <f t="shared" si="9"/>
        <v>46276</v>
      </c>
      <c r="N50" s="17">
        <f t="shared" si="9"/>
        <v>46277</v>
      </c>
      <c r="O50" s="17">
        <f t="shared" si="9"/>
        <v>46278</v>
      </c>
      <c r="P50" s="17">
        <f t="shared" si="9"/>
        <v>46279</v>
      </c>
      <c r="Q50" s="17">
        <f t="shared" si="9"/>
        <v>46280</v>
      </c>
      <c r="R50" s="17">
        <f t="shared" si="9"/>
        <v>46281</v>
      </c>
      <c r="S50" s="17">
        <f t="shared" si="9"/>
        <v>46282</v>
      </c>
      <c r="T50" s="17">
        <f t="shared" si="9"/>
        <v>46283</v>
      </c>
      <c r="U50" s="17">
        <f t="shared" si="9"/>
        <v>46284</v>
      </c>
      <c r="V50" s="17">
        <f t="shared" si="9"/>
        <v>46285</v>
      </c>
      <c r="W50" s="17">
        <f t="shared" si="9"/>
        <v>46286</v>
      </c>
      <c r="X50" s="17">
        <f t="shared" si="9"/>
        <v>46287</v>
      </c>
      <c r="Y50" s="17">
        <f t="shared" si="9"/>
        <v>46288</v>
      </c>
      <c r="Z50" s="17">
        <f t="shared" si="9"/>
        <v>46289</v>
      </c>
      <c r="AA50" s="17">
        <f t="shared" si="9"/>
        <v>46290</v>
      </c>
      <c r="AB50" s="17">
        <f t="shared" si="9"/>
        <v>46291</v>
      </c>
      <c r="AC50" s="17">
        <f t="shared" si="9"/>
        <v>46292</v>
      </c>
      <c r="AD50" s="17">
        <f t="shared" si="9"/>
        <v>46293</v>
      </c>
      <c r="AE50" s="17">
        <f t="shared" si="9"/>
        <v>46294</v>
      </c>
      <c r="AF50" s="17">
        <f t="shared" si="9"/>
        <v>46295</v>
      </c>
      <c r="AG50" s="17"/>
      <c r="AH50" s="15"/>
      <c r="AI50" s="11"/>
      <c r="AJ50" s="12"/>
      <c r="AK50" s="12"/>
      <c r="AL50" s="12"/>
      <c r="AM50" s="12"/>
      <c r="AN50" s="4"/>
    </row>
    <row r="51" spans="2:41" ht="27" customHeight="1" x14ac:dyDescent="0.55000000000000004">
      <c r="B51" s="11" t="s">
        <v>3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6"/>
      <c r="N51" s="40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1"/>
      <c r="AH51" s="15"/>
      <c r="AI51" s="11"/>
      <c r="AJ51" s="12"/>
      <c r="AK51" s="12"/>
      <c r="AL51" s="12"/>
      <c r="AM51" s="12"/>
    </row>
    <row r="52" spans="2:41" ht="27" customHeight="1" x14ac:dyDescent="0.55000000000000004">
      <c r="B52" s="1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3"/>
      <c r="N52" s="4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1"/>
      <c r="AH52" s="15"/>
      <c r="AI52" s="11"/>
      <c r="AJ52" s="12"/>
      <c r="AK52" s="12"/>
      <c r="AL52" s="12"/>
      <c r="AM52" s="12"/>
    </row>
    <row r="53" spans="2:41" ht="27" customHeight="1" x14ac:dyDescent="0.55000000000000004">
      <c r="B53" s="1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  <c r="N53" s="4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1"/>
      <c r="AH53" s="15"/>
      <c r="AI53" s="11"/>
      <c r="AJ53" s="12"/>
      <c r="AK53" s="12"/>
      <c r="AL53" s="12"/>
      <c r="AM53" s="12"/>
    </row>
    <row r="54" spans="2:41" x14ac:dyDescent="0.55000000000000004">
      <c r="B54" s="7" t="s">
        <v>4</v>
      </c>
      <c r="C54" s="7"/>
      <c r="D54" s="7"/>
      <c r="E54" s="7"/>
      <c r="F54" s="7"/>
      <c r="G54" s="7" t="s">
        <v>36</v>
      </c>
      <c r="H54" s="7" t="s">
        <v>36</v>
      </c>
      <c r="I54" s="7"/>
      <c r="J54" s="7"/>
      <c r="K54" s="7"/>
      <c r="L54" s="7"/>
      <c r="M54" s="7"/>
      <c r="N54" s="7" t="s">
        <v>36</v>
      </c>
      <c r="O54" s="7" t="s">
        <v>36</v>
      </c>
      <c r="P54" s="7"/>
      <c r="Q54" s="7"/>
      <c r="R54" s="7"/>
      <c r="S54" s="7"/>
      <c r="T54" s="7"/>
      <c r="U54" s="7" t="s">
        <v>36</v>
      </c>
      <c r="V54" s="7" t="s">
        <v>36</v>
      </c>
      <c r="W54" s="7"/>
      <c r="X54" s="7"/>
      <c r="Y54" s="7"/>
      <c r="Z54" s="7"/>
      <c r="AA54" s="7"/>
      <c r="AB54" s="7" t="s">
        <v>36</v>
      </c>
      <c r="AC54" s="7" t="s">
        <v>36</v>
      </c>
      <c r="AD54" s="7"/>
      <c r="AE54" s="7"/>
      <c r="AF54" s="7"/>
      <c r="AG54" s="7"/>
      <c r="AH54" s="7">
        <f>COUNTIF(C54:AG54,"○")</f>
        <v>8</v>
      </c>
      <c r="AI54" s="14">
        <f>AK54-AJ54</f>
        <v>46295</v>
      </c>
      <c r="AJ54" s="7">
        <f>COUNTIF(C54:AG54,"×")</f>
        <v>0</v>
      </c>
      <c r="AK54" s="24">
        <f>MAX(AC48:AG48)</f>
        <v>46295</v>
      </c>
      <c r="AL54" s="7">
        <f>COUNTIF(C49:AG49,7)+COUNTIF(C49:AG49,1)</f>
        <v>8</v>
      </c>
      <c r="AM54" s="7" t="str">
        <f>IF(AH54&gt;=AL54,"○","×")</f>
        <v>○</v>
      </c>
      <c r="AN54" s="13"/>
    </row>
    <row r="55" spans="2:41" x14ac:dyDescent="0.55000000000000004">
      <c r="B55" s="7" t="s">
        <v>17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>
        <f>COUNTIF(C55:AG55,"○")</f>
        <v>0</v>
      </c>
      <c r="AI55" s="14">
        <f>AK55-AJ55</f>
        <v>46295</v>
      </c>
      <c r="AJ55" s="7">
        <f>COUNTIF(C55:AG55,"×")</f>
        <v>0</v>
      </c>
      <c r="AK55" s="24">
        <f>MAX(AC48:AG48)</f>
        <v>46295</v>
      </c>
      <c r="AL55" s="7">
        <f>COUNTIF(C49:AG49,7)+COUNTIF(C49:AG49,1)</f>
        <v>8</v>
      </c>
      <c r="AM55" s="7" t="str">
        <f>IF(AH55&gt;=AL55,"○","×")</f>
        <v>×</v>
      </c>
      <c r="AN55" s="13"/>
    </row>
    <row r="56" spans="2:41" ht="27" customHeight="1" x14ac:dyDescent="0.55000000000000004"/>
    <row r="57" spans="2:41" ht="18.75" customHeight="1" x14ac:dyDescent="0.55000000000000004">
      <c r="B57" s="7" t="s">
        <v>0</v>
      </c>
      <c r="C57" s="8">
        <f>DATE($AD$4,$AE$4+5,1)</f>
        <v>46296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0"/>
      <c r="AH57" s="11" t="s">
        <v>5</v>
      </c>
      <c r="AI57" s="11" t="s">
        <v>11</v>
      </c>
      <c r="AJ57" s="12" t="s">
        <v>24</v>
      </c>
      <c r="AK57" s="12" t="s">
        <v>25</v>
      </c>
      <c r="AL57" s="12" t="s">
        <v>26</v>
      </c>
      <c r="AM57" s="12" t="s">
        <v>27</v>
      </c>
      <c r="AO57" s="13"/>
    </row>
    <row r="58" spans="2:41" x14ac:dyDescent="0.55000000000000004">
      <c r="B58" s="7" t="s">
        <v>1</v>
      </c>
      <c r="C58" s="14">
        <f>DATE($AD$4,$AE$4+5,1)</f>
        <v>46296</v>
      </c>
      <c r="D58" s="14">
        <f>DATE($AD$4,$AE$4+5,2)</f>
        <v>46297</v>
      </c>
      <c r="E58" s="14">
        <f>DATE($AD$4,$AE$4+5,3)</f>
        <v>46298</v>
      </c>
      <c r="F58" s="14">
        <f>DATE($AD$4,$AE$4+5,4)</f>
        <v>46299</v>
      </c>
      <c r="G58" s="14">
        <f>DATE($AD$4,$AE$4+5,5)</f>
        <v>46300</v>
      </c>
      <c r="H58" s="14">
        <f>DATE($AD$4,$AE$4+5,6)</f>
        <v>46301</v>
      </c>
      <c r="I58" s="14">
        <f>DATE($AD$4,$AE$4+5,7)</f>
        <v>46302</v>
      </c>
      <c r="J58" s="14">
        <f>DATE($AD$4,$AE$4+5,8)</f>
        <v>46303</v>
      </c>
      <c r="K58" s="14">
        <f>DATE($AD$4,$AE$4+5,9)</f>
        <v>46304</v>
      </c>
      <c r="L58" s="14">
        <f>DATE($AD$4,$AE$4+5,10)</f>
        <v>46305</v>
      </c>
      <c r="M58" s="14">
        <f>DATE($AD$4,$AE$4+5,11)</f>
        <v>46306</v>
      </c>
      <c r="N58" s="14">
        <f>DATE($AD$4,$AE$4+5,12)</f>
        <v>46307</v>
      </c>
      <c r="O58" s="14">
        <f>DATE($AD$4,$AE$4+5,13)</f>
        <v>46308</v>
      </c>
      <c r="P58" s="14">
        <f>DATE($AD$4,$AE$4+5,14)</f>
        <v>46309</v>
      </c>
      <c r="Q58" s="14">
        <f>DATE($AD$4,$AE$4+5,15)</f>
        <v>46310</v>
      </c>
      <c r="R58" s="14">
        <f>DATE($AD$4,$AE$4+5,16)</f>
        <v>46311</v>
      </c>
      <c r="S58" s="14">
        <f>DATE($AD$4,$AE$4+5,17)</f>
        <v>46312</v>
      </c>
      <c r="T58" s="14">
        <f>DATE($AD$4,$AE$4+5,18)</f>
        <v>46313</v>
      </c>
      <c r="U58" s="14">
        <f>DATE($AD$4,$AE$4+5,19)</f>
        <v>46314</v>
      </c>
      <c r="V58" s="14">
        <f>DATE($AD$4,$AE$4+5,20)</f>
        <v>46315</v>
      </c>
      <c r="W58" s="14">
        <f>DATE($AD$4,$AE$4+5,21)</f>
        <v>46316</v>
      </c>
      <c r="X58" s="14">
        <f>DATE($AD$4,$AE$4+5,22)</f>
        <v>46317</v>
      </c>
      <c r="Y58" s="14">
        <f>DATE($AD$4,$AE$4+5,23)</f>
        <v>46318</v>
      </c>
      <c r="Z58" s="14">
        <f>DATE($AD$4,$AE$4+5,24)</f>
        <v>46319</v>
      </c>
      <c r="AA58" s="14">
        <f>DATE($AD$4,$AE$4+5,25)</f>
        <v>46320</v>
      </c>
      <c r="AB58" s="14">
        <f>DATE($AD$4,$AE$4+5,26)</f>
        <v>46321</v>
      </c>
      <c r="AC58" s="14">
        <f>DATE($AD$4,$AE$4+5,27)</f>
        <v>46322</v>
      </c>
      <c r="AD58" s="14">
        <f>DATE($AD$4,$AE$4+5,28)</f>
        <v>46323</v>
      </c>
      <c r="AE58" s="14">
        <f>DATE($AD$4,$AE$4+5,29)</f>
        <v>46324</v>
      </c>
      <c r="AF58" s="14">
        <f>DATE($AD$4,$AE$4+5,30)</f>
        <v>46325</v>
      </c>
      <c r="AG58" s="14">
        <f>DATE($AD$4,$AE$4+5,31)</f>
        <v>46326</v>
      </c>
      <c r="AH58" s="15"/>
      <c r="AI58" s="11"/>
      <c r="AJ58" s="12"/>
      <c r="AK58" s="12"/>
      <c r="AL58" s="12"/>
      <c r="AM58" s="12"/>
    </row>
    <row r="59" spans="2:41" hidden="1" x14ac:dyDescent="0.55000000000000004">
      <c r="B59" s="7"/>
      <c r="C59" s="16">
        <f>WEEKDAY(C58)</f>
        <v>5</v>
      </c>
      <c r="D59" s="16">
        <f t="shared" ref="D59:AG59" si="10">WEEKDAY(D58)</f>
        <v>6</v>
      </c>
      <c r="E59" s="16">
        <f t="shared" si="10"/>
        <v>7</v>
      </c>
      <c r="F59" s="16">
        <f t="shared" si="10"/>
        <v>1</v>
      </c>
      <c r="G59" s="16">
        <f t="shared" si="10"/>
        <v>2</v>
      </c>
      <c r="H59" s="16">
        <f t="shared" si="10"/>
        <v>3</v>
      </c>
      <c r="I59" s="16">
        <f t="shared" si="10"/>
        <v>4</v>
      </c>
      <c r="J59" s="16">
        <f t="shared" si="10"/>
        <v>5</v>
      </c>
      <c r="K59" s="16">
        <f t="shared" si="10"/>
        <v>6</v>
      </c>
      <c r="L59" s="16">
        <f t="shared" si="10"/>
        <v>7</v>
      </c>
      <c r="M59" s="16">
        <f t="shared" si="10"/>
        <v>1</v>
      </c>
      <c r="N59" s="16">
        <f t="shared" si="10"/>
        <v>2</v>
      </c>
      <c r="O59" s="16">
        <f t="shared" si="10"/>
        <v>3</v>
      </c>
      <c r="P59" s="16">
        <f t="shared" si="10"/>
        <v>4</v>
      </c>
      <c r="Q59" s="16">
        <f t="shared" si="10"/>
        <v>5</v>
      </c>
      <c r="R59" s="16">
        <f t="shared" si="10"/>
        <v>6</v>
      </c>
      <c r="S59" s="16">
        <f t="shared" si="10"/>
        <v>7</v>
      </c>
      <c r="T59" s="16">
        <f t="shared" si="10"/>
        <v>1</v>
      </c>
      <c r="U59" s="16">
        <f t="shared" si="10"/>
        <v>2</v>
      </c>
      <c r="V59" s="16">
        <f t="shared" si="10"/>
        <v>3</v>
      </c>
      <c r="W59" s="16">
        <f t="shared" si="10"/>
        <v>4</v>
      </c>
      <c r="X59" s="16">
        <f t="shared" si="10"/>
        <v>5</v>
      </c>
      <c r="Y59" s="16">
        <f t="shared" si="10"/>
        <v>6</v>
      </c>
      <c r="Z59" s="16">
        <f t="shared" si="10"/>
        <v>7</v>
      </c>
      <c r="AA59" s="16">
        <f t="shared" si="10"/>
        <v>1</v>
      </c>
      <c r="AB59" s="16">
        <f t="shared" si="10"/>
        <v>2</v>
      </c>
      <c r="AC59" s="16">
        <f t="shared" si="10"/>
        <v>3</v>
      </c>
      <c r="AD59" s="16">
        <f t="shared" si="10"/>
        <v>4</v>
      </c>
      <c r="AE59" s="16">
        <f t="shared" si="10"/>
        <v>5</v>
      </c>
      <c r="AF59" s="16">
        <f t="shared" si="10"/>
        <v>6</v>
      </c>
      <c r="AG59" s="16">
        <f t="shared" si="10"/>
        <v>7</v>
      </c>
      <c r="AH59" s="15"/>
      <c r="AI59" s="11"/>
      <c r="AJ59" s="12"/>
      <c r="AK59" s="12"/>
      <c r="AL59" s="12"/>
      <c r="AM59" s="12"/>
      <c r="AN59" s="4"/>
    </row>
    <row r="60" spans="2:41" x14ac:dyDescent="0.55000000000000004">
      <c r="B60" s="7" t="s">
        <v>2</v>
      </c>
      <c r="C60" s="17">
        <f>C58</f>
        <v>46296</v>
      </c>
      <c r="D60" s="17">
        <f t="shared" ref="D60:AG60" si="11">D58</f>
        <v>46297</v>
      </c>
      <c r="E60" s="17">
        <f t="shared" si="11"/>
        <v>46298</v>
      </c>
      <c r="F60" s="17">
        <f t="shared" si="11"/>
        <v>46299</v>
      </c>
      <c r="G60" s="17">
        <f t="shared" si="11"/>
        <v>46300</v>
      </c>
      <c r="H60" s="17">
        <f t="shared" si="11"/>
        <v>46301</v>
      </c>
      <c r="I60" s="17">
        <f t="shared" si="11"/>
        <v>46302</v>
      </c>
      <c r="J60" s="17">
        <f t="shared" si="11"/>
        <v>46303</v>
      </c>
      <c r="K60" s="17">
        <f t="shared" si="11"/>
        <v>46304</v>
      </c>
      <c r="L60" s="17">
        <f t="shared" si="11"/>
        <v>46305</v>
      </c>
      <c r="M60" s="17">
        <f t="shared" si="11"/>
        <v>46306</v>
      </c>
      <c r="N60" s="17">
        <f t="shared" si="11"/>
        <v>46307</v>
      </c>
      <c r="O60" s="17">
        <f t="shared" si="11"/>
        <v>46308</v>
      </c>
      <c r="P60" s="17">
        <f t="shared" si="11"/>
        <v>46309</v>
      </c>
      <c r="Q60" s="17">
        <f t="shared" si="11"/>
        <v>46310</v>
      </c>
      <c r="R60" s="17">
        <f t="shared" si="11"/>
        <v>46311</v>
      </c>
      <c r="S60" s="17">
        <f t="shared" si="11"/>
        <v>46312</v>
      </c>
      <c r="T60" s="17">
        <f t="shared" si="11"/>
        <v>46313</v>
      </c>
      <c r="U60" s="17">
        <f t="shared" si="11"/>
        <v>46314</v>
      </c>
      <c r="V60" s="17">
        <f t="shared" si="11"/>
        <v>46315</v>
      </c>
      <c r="W60" s="17">
        <f t="shared" si="11"/>
        <v>46316</v>
      </c>
      <c r="X60" s="17">
        <f t="shared" si="11"/>
        <v>46317</v>
      </c>
      <c r="Y60" s="17">
        <f t="shared" si="11"/>
        <v>46318</v>
      </c>
      <c r="Z60" s="17">
        <f t="shared" si="11"/>
        <v>46319</v>
      </c>
      <c r="AA60" s="17">
        <f t="shared" si="11"/>
        <v>46320</v>
      </c>
      <c r="AB60" s="17">
        <f t="shared" si="11"/>
        <v>46321</v>
      </c>
      <c r="AC60" s="17">
        <f t="shared" si="11"/>
        <v>46322</v>
      </c>
      <c r="AD60" s="17">
        <f t="shared" si="11"/>
        <v>46323</v>
      </c>
      <c r="AE60" s="17">
        <f t="shared" si="11"/>
        <v>46324</v>
      </c>
      <c r="AF60" s="17">
        <f t="shared" si="11"/>
        <v>46325</v>
      </c>
      <c r="AG60" s="17">
        <f t="shared" si="11"/>
        <v>46326</v>
      </c>
      <c r="AH60" s="15"/>
      <c r="AI60" s="11"/>
      <c r="AJ60" s="12"/>
      <c r="AK60" s="12"/>
      <c r="AL60" s="12"/>
      <c r="AM60" s="12"/>
      <c r="AN60" s="4"/>
    </row>
    <row r="61" spans="2:41" ht="27" customHeight="1" x14ac:dyDescent="0.55000000000000004">
      <c r="B61" s="11" t="s">
        <v>3</v>
      </c>
      <c r="C61" s="26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40" t="s">
        <v>37</v>
      </c>
      <c r="P61" s="25"/>
      <c r="Q61" s="20"/>
      <c r="R61" s="25"/>
      <c r="S61" s="25"/>
      <c r="T61" s="25"/>
      <c r="U61" s="25"/>
      <c r="V61" s="25"/>
      <c r="W61" s="29"/>
      <c r="X61" s="25"/>
      <c r="Y61" s="25"/>
      <c r="Z61" s="25"/>
      <c r="AA61" s="25"/>
      <c r="AB61" s="25"/>
      <c r="AC61" s="25"/>
      <c r="AD61" s="25"/>
      <c r="AE61" s="25"/>
      <c r="AF61" s="25"/>
      <c r="AG61" s="21"/>
      <c r="AH61" s="15"/>
      <c r="AI61" s="11"/>
      <c r="AJ61" s="12"/>
      <c r="AK61" s="12"/>
      <c r="AL61" s="12"/>
      <c r="AM61" s="12"/>
    </row>
    <row r="62" spans="2:41" ht="27" customHeight="1" x14ac:dyDescent="0.55000000000000004">
      <c r="B62" s="15"/>
      <c r="C62" s="23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42"/>
      <c r="P62" s="22"/>
      <c r="Q62" s="23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1"/>
      <c r="AH62" s="15"/>
      <c r="AI62" s="11"/>
      <c r="AJ62" s="12"/>
      <c r="AK62" s="12"/>
      <c r="AL62" s="12"/>
      <c r="AM62" s="12"/>
    </row>
    <row r="63" spans="2:41" ht="27" customHeight="1" x14ac:dyDescent="0.55000000000000004">
      <c r="B63" s="15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42"/>
      <c r="P63" s="22"/>
      <c r="Q63" s="23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1"/>
      <c r="AH63" s="15"/>
      <c r="AI63" s="11"/>
      <c r="AJ63" s="12"/>
      <c r="AK63" s="12"/>
      <c r="AL63" s="12"/>
      <c r="AM63" s="12"/>
    </row>
    <row r="64" spans="2:41" x14ac:dyDescent="0.55000000000000004">
      <c r="B64" s="7" t="s">
        <v>4</v>
      </c>
      <c r="C64" s="7"/>
      <c r="D64" s="7"/>
      <c r="E64" s="7" t="s">
        <v>36</v>
      </c>
      <c r="F64" s="7" t="s">
        <v>36</v>
      </c>
      <c r="G64" s="7"/>
      <c r="H64" s="7"/>
      <c r="I64" s="7"/>
      <c r="J64" s="7"/>
      <c r="K64" s="7"/>
      <c r="L64" s="7" t="s">
        <v>36</v>
      </c>
      <c r="M64" s="7" t="s">
        <v>36</v>
      </c>
      <c r="N64" s="7"/>
      <c r="O64" s="7" t="s">
        <v>35</v>
      </c>
      <c r="P64" s="7" t="s">
        <v>35</v>
      </c>
      <c r="Q64" s="7" t="s">
        <v>35</v>
      </c>
      <c r="R64" s="7" t="s">
        <v>35</v>
      </c>
      <c r="S64" s="7" t="s">
        <v>35</v>
      </c>
      <c r="T64" s="7" t="s">
        <v>35</v>
      </c>
      <c r="U64" s="7" t="s">
        <v>35</v>
      </c>
      <c r="V64" s="7" t="s">
        <v>35</v>
      </c>
      <c r="W64" s="7" t="s">
        <v>35</v>
      </c>
      <c r="X64" s="7" t="s">
        <v>35</v>
      </c>
      <c r="Y64" s="7" t="s">
        <v>35</v>
      </c>
      <c r="Z64" s="7" t="s">
        <v>35</v>
      </c>
      <c r="AA64" s="7" t="s">
        <v>35</v>
      </c>
      <c r="AB64" s="7" t="s">
        <v>35</v>
      </c>
      <c r="AC64" s="7" t="s">
        <v>35</v>
      </c>
      <c r="AD64" s="7" t="s">
        <v>35</v>
      </c>
      <c r="AE64" s="7" t="s">
        <v>35</v>
      </c>
      <c r="AF64" s="7" t="s">
        <v>35</v>
      </c>
      <c r="AG64" s="7" t="s">
        <v>35</v>
      </c>
      <c r="AH64" s="7">
        <f>COUNTIF(C64:AG64,"○")</f>
        <v>4</v>
      </c>
      <c r="AI64" s="14">
        <f>AK64-AJ64</f>
        <v>46307</v>
      </c>
      <c r="AJ64" s="7">
        <f>COUNTIF(C64:AG64,"×")</f>
        <v>19</v>
      </c>
      <c r="AK64" s="24">
        <f>MAX(AC58:AG58)</f>
        <v>46326</v>
      </c>
      <c r="AL64" s="7">
        <f>COUNTIF(C59:AG59,7)+COUNTIF(C59:AG59,1)</f>
        <v>9</v>
      </c>
      <c r="AM64" s="7" t="str">
        <f>IF(AH64&gt;=AL64,"○","×")</f>
        <v>×</v>
      </c>
    </row>
    <row r="65" spans="2:41" x14ac:dyDescent="0.55000000000000004">
      <c r="B65" s="7" t="s">
        <v>17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 t="s">
        <v>35</v>
      </c>
      <c r="P65" s="7" t="s">
        <v>35</v>
      </c>
      <c r="Q65" s="7" t="s">
        <v>35</v>
      </c>
      <c r="R65" s="7" t="s">
        <v>35</v>
      </c>
      <c r="S65" s="7" t="s">
        <v>35</v>
      </c>
      <c r="T65" s="7" t="s">
        <v>35</v>
      </c>
      <c r="U65" s="7" t="s">
        <v>35</v>
      </c>
      <c r="V65" s="7" t="s">
        <v>35</v>
      </c>
      <c r="W65" s="7" t="s">
        <v>35</v>
      </c>
      <c r="X65" s="7" t="s">
        <v>35</v>
      </c>
      <c r="Y65" s="7" t="s">
        <v>35</v>
      </c>
      <c r="Z65" s="7" t="s">
        <v>35</v>
      </c>
      <c r="AA65" s="7" t="s">
        <v>35</v>
      </c>
      <c r="AB65" s="7" t="s">
        <v>35</v>
      </c>
      <c r="AC65" s="7" t="s">
        <v>35</v>
      </c>
      <c r="AD65" s="7" t="s">
        <v>35</v>
      </c>
      <c r="AE65" s="7" t="s">
        <v>35</v>
      </c>
      <c r="AF65" s="7" t="s">
        <v>35</v>
      </c>
      <c r="AG65" s="7" t="s">
        <v>35</v>
      </c>
      <c r="AH65" s="7">
        <f>COUNTIF(C65:AG65,"○")</f>
        <v>0</v>
      </c>
      <c r="AI65" s="14">
        <f>AK65-AJ65</f>
        <v>46307</v>
      </c>
      <c r="AJ65" s="7">
        <f>COUNTIF(C65:AG65,"×")</f>
        <v>19</v>
      </c>
      <c r="AK65" s="24">
        <f>MAX(AC58:AG58)</f>
        <v>46326</v>
      </c>
      <c r="AL65" s="7">
        <f>COUNTIF(C59:AG59,7)+COUNTIF(C59:AG59,1)</f>
        <v>9</v>
      </c>
      <c r="AM65" s="7" t="str">
        <f>IF(AH65&gt;=AL65,"○","×")</f>
        <v>×</v>
      </c>
    </row>
    <row r="66" spans="2:41" ht="25.5" customHeight="1" x14ac:dyDescent="0.55000000000000004"/>
    <row r="67" spans="2:41" ht="25.5" customHeight="1" x14ac:dyDescent="0.55000000000000004">
      <c r="X67" s="30" t="s">
        <v>27</v>
      </c>
      <c r="Y67" s="30"/>
      <c r="Z67" s="30"/>
      <c r="AA67" s="30"/>
      <c r="AB67" s="30"/>
      <c r="AC67" s="30" t="str">
        <f>IF(AND(AM14="○",AM24="○",AM34="○",AM44="○",AM54="○",AM64="○"),"達成","未達成")</f>
        <v>未達成</v>
      </c>
      <c r="AD67" s="30"/>
      <c r="AE67" s="30"/>
      <c r="AF67" s="30"/>
      <c r="AG67" s="31"/>
      <c r="AH67" s="31"/>
      <c r="AI67" s="31"/>
      <c r="AL67" s="13"/>
    </row>
    <row r="68" spans="2:41" ht="25.5" customHeight="1" x14ac:dyDescent="0.55000000000000004">
      <c r="X68" s="31" t="s">
        <v>28</v>
      </c>
      <c r="Y68" s="32"/>
      <c r="Z68" s="32"/>
      <c r="AA68" s="32"/>
      <c r="AB68" s="32"/>
      <c r="AC68" s="31">
        <f>AH14+AH24+AH34+AH44+AH54+AH64</f>
        <v>46</v>
      </c>
      <c r="AD68" s="31"/>
      <c r="AE68" s="31"/>
      <c r="AF68" s="31"/>
      <c r="AG68" s="31" t="s">
        <v>16</v>
      </c>
      <c r="AH68" s="31"/>
      <c r="AI68" s="31"/>
      <c r="AL68" s="13"/>
    </row>
    <row r="69" spans="2:41" ht="25.5" customHeight="1" x14ac:dyDescent="0.55000000000000004">
      <c r="X69" s="32" t="s">
        <v>14</v>
      </c>
      <c r="Y69" s="32"/>
      <c r="Z69" s="32"/>
      <c r="AA69" s="32"/>
      <c r="AB69" s="32"/>
      <c r="AC69" s="32">
        <v>144</v>
      </c>
      <c r="AD69" s="32"/>
      <c r="AE69" s="32"/>
      <c r="AF69" s="32"/>
      <c r="AG69" s="32" t="s">
        <v>16</v>
      </c>
      <c r="AH69" s="32"/>
      <c r="AI69" s="32"/>
      <c r="AL69" s="13"/>
    </row>
    <row r="70" spans="2:41" ht="25.5" customHeight="1" x14ac:dyDescent="0.55000000000000004">
      <c r="X70" s="33" t="s">
        <v>15</v>
      </c>
      <c r="Y70" s="32"/>
      <c r="Z70" s="32"/>
      <c r="AA70" s="32"/>
      <c r="AB70" s="32"/>
      <c r="AC70" s="34">
        <f>ROUNDDOWN((AC68/AC69)*100,2)</f>
        <v>31.94</v>
      </c>
      <c r="AD70" s="34"/>
      <c r="AE70" s="34"/>
      <c r="AF70" s="34"/>
      <c r="AG70" s="35" t="s">
        <v>8</v>
      </c>
      <c r="AH70" s="35"/>
      <c r="AI70" s="35"/>
      <c r="AL70" s="13"/>
    </row>
    <row r="71" spans="2:41" ht="25.5" customHeight="1" x14ac:dyDescent="0.55000000000000004">
      <c r="X71" s="36" t="s">
        <v>29</v>
      </c>
      <c r="AL71" s="13"/>
      <c r="AO71" t="s">
        <v>30</v>
      </c>
    </row>
    <row r="72" spans="2:41" ht="25.5" customHeight="1" x14ac:dyDescent="0.55000000000000004">
      <c r="Z72" s="31" t="s">
        <v>12</v>
      </c>
      <c r="AA72" s="31"/>
      <c r="AB72" s="31"/>
      <c r="AC72" s="31"/>
      <c r="AD72" s="31"/>
      <c r="AE72" s="44" t="s">
        <v>30</v>
      </c>
      <c r="AF72" s="44"/>
      <c r="AG72" s="44"/>
      <c r="AH72" s="44"/>
      <c r="AI72" s="44"/>
      <c r="AL72" s="13"/>
      <c r="AN72" t="s">
        <v>9</v>
      </c>
      <c r="AO72" t="s">
        <v>31</v>
      </c>
    </row>
    <row r="73" spans="2:41" x14ac:dyDescent="0.55000000000000004">
      <c r="AL73" s="13"/>
      <c r="AN73" t="s">
        <v>32</v>
      </c>
      <c r="AO73" t="s">
        <v>33</v>
      </c>
    </row>
    <row r="74" spans="2:41" ht="20" x14ac:dyDescent="0.55000000000000004">
      <c r="AE74" s="37"/>
    </row>
    <row r="75" spans="2:41" ht="20" x14ac:dyDescent="0.55000000000000004">
      <c r="P75" s="37"/>
      <c r="Q75" s="37"/>
      <c r="R75" s="37"/>
      <c r="S75" s="37"/>
      <c r="T75" s="37"/>
      <c r="U75" s="37"/>
      <c r="V75" s="37"/>
      <c r="W75" s="37"/>
      <c r="X75" s="37"/>
    </row>
    <row r="76" spans="2:41" ht="20" x14ac:dyDescent="0.55000000000000004">
      <c r="P76" s="38"/>
      <c r="Q76" s="38"/>
      <c r="R76" s="38"/>
      <c r="S76" s="38"/>
      <c r="T76" s="38"/>
      <c r="U76" s="38"/>
      <c r="V76" s="38"/>
      <c r="W76" s="38"/>
      <c r="X76" s="38"/>
    </row>
    <row r="77" spans="2:41" ht="20" x14ac:dyDescent="0.55000000000000004">
      <c r="P77" s="38"/>
      <c r="Q77" s="38"/>
      <c r="R77" s="38"/>
      <c r="S77" s="38"/>
      <c r="T77" s="39"/>
      <c r="U77" s="39"/>
      <c r="V77" s="39"/>
      <c r="W77" s="38"/>
      <c r="X77" s="38"/>
    </row>
    <row r="78" spans="2:41" x14ac:dyDescent="0.55000000000000004">
      <c r="C78">
        <f>WEEKDAY(C8)</f>
        <v>6</v>
      </c>
      <c r="D78">
        <f>WEEKDAY(D8)</f>
        <v>7</v>
      </c>
      <c r="E78">
        <f>WEEKDAY(E8)</f>
        <v>1</v>
      </c>
      <c r="F78">
        <f>WEEKDAY(F8)</f>
        <v>2</v>
      </c>
      <c r="G78">
        <f>WEEKDAY(G8)</f>
        <v>3</v>
      </c>
      <c r="H78">
        <f>WEEKDAY(H8)</f>
        <v>4</v>
      </c>
      <c r="I78">
        <f>WEEKDAY(I8)</f>
        <v>5</v>
      </c>
      <c r="J78">
        <f>WEEKDAY(J8)</f>
        <v>6</v>
      </c>
      <c r="K78">
        <f>WEEKDAY(K8)</f>
        <v>7</v>
      </c>
      <c r="L78">
        <f>WEEKDAY(L8)</f>
        <v>1</v>
      </c>
      <c r="M78">
        <f>WEEKDAY(M8)</f>
        <v>2</v>
      </c>
      <c r="N78">
        <f>WEEKDAY(N8)</f>
        <v>3</v>
      </c>
      <c r="O78">
        <f>WEEKDAY(O8)</f>
        <v>4</v>
      </c>
      <c r="P78">
        <f>WEEKDAY(P8)</f>
        <v>5</v>
      </c>
      <c r="Q78">
        <f>WEEKDAY(Q8)</f>
        <v>6</v>
      </c>
      <c r="R78">
        <f>WEEKDAY(R8)</f>
        <v>7</v>
      </c>
      <c r="S78">
        <f>WEEKDAY(S8)</f>
        <v>1</v>
      </c>
      <c r="T78">
        <f>WEEKDAY(T8)</f>
        <v>2</v>
      </c>
      <c r="U78">
        <f>WEEKDAY(U8)</f>
        <v>3</v>
      </c>
      <c r="V78">
        <f>WEEKDAY(V8)</f>
        <v>4</v>
      </c>
      <c r="W78">
        <f>WEEKDAY(W8)</f>
        <v>5</v>
      </c>
      <c r="X78">
        <f>WEEKDAY(X8)</f>
        <v>6</v>
      </c>
      <c r="Y78">
        <f>WEEKDAY(Y8)</f>
        <v>7</v>
      </c>
      <c r="Z78">
        <f>WEEKDAY(Z8)</f>
        <v>1</v>
      </c>
      <c r="AA78">
        <f>WEEKDAY(AA8)</f>
        <v>2</v>
      </c>
      <c r="AB78">
        <f>WEEKDAY(AB8)</f>
        <v>3</v>
      </c>
      <c r="AC78">
        <f>WEEKDAY(AC8)</f>
        <v>4</v>
      </c>
      <c r="AD78">
        <f>WEEKDAY(AD8)</f>
        <v>5</v>
      </c>
      <c r="AE78">
        <f>WEEKDAY(AE8)</f>
        <v>6</v>
      </c>
      <c r="AF78">
        <f>WEEKDAY(AF8)</f>
        <v>7</v>
      </c>
      <c r="AG78">
        <f>WEEKDAY(AG8)</f>
        <v>1</v>
      </c>
      <c r="AH78">
        <f>COUNTIF(C78:AG78,7)+COUNTIF(C78:AG78,1)</f>
        <v>10</v>
      </c>
    </row>
    <row r="79" spans="2:41" x14ac:dyDescent="0.55000000000000004">
      <c r="C79">
        <f>WEEKDAY(C18)</f>
        <v>2</v>
      </c>
      <c r="D79">
        <f t="shared" ref="D79:AG79" si="12">WEEKDAY(D18)</f>
        <v>3</v>
      </c>
      <c r="E79">
        <f t="shared" si="12"/>
        <v>4</v>
      </c>
      <c r="F79">
        <f t="shared" si="12"/>
        <v>5</v>
      </c>
      <c r="G79">
        <f t="shared" si="12"/>
        <v>6</v>
      </c>
      <c r="H79">
        <f t="shared" si="12"/>
        <v>7</v>
      </c>
      <c r="I79">
        <f t="shared" si="12"/>
        <v>1</v>
      </c>
      <c r="J79">
        <f t="shared" si="12"/>
        <v>2</v>
      </c>
      <c r="K79">
        <f t="shared" si="12"/>
        <v>3</v>
      </c>
      <c r="L79">
        <f t="shared" si="12"/>
        <v>4</v>
      </c>
      <c r="M79">
        <f t="shared" si="12"/>
        <v>5</v>
      </c>
      <c r="N79">
        <f t="shared" si="12"/>
        <v>6</v>
      </c>
      <c r="O79">
        <f t="shared" si="12"/>
        <v>7</v>
      </c>
      <c r="P79">
        <f t="shared" si="12"/>
        <v>1</v>
      </c>
      <c r="Q79">
        <f t="shared" si="12"/>
        <v>2</v>
      </c>
      <c r="R79">
        <f t="shared" si="12"/>
        <v>3</v>
      </c>
      <c r="S79">
        <f t="shared" si="12"/>
        <v>4</v>
      </c>
      <c r="T79">
        <f t="shared" si="12"/>
        <v>5</v>
      </c>
      <c r="U79">
        <f t="shared" si="12"/>
        <v>6</v>
      </c>
      <c r="V79">
        <f t="shared" si="12"/>
        <v>7</v>
      </c>
      <c r="W79">
        <f t="shared" si="12"/>
        <v>1</v>
      </c>
      <c r="X79">
        <f t="shared" si="12"/>
        <v>2</v>
      </c>
      <c r="Y79">
        <f t="shared" si="12"/>
        <v>3</v>
      </c>
      <c r="Z79">
        <f t="shared" si="12"/>
        <v>4</v>
      </c>
      <c r="AA79">
        <f t="shared" si="12"/>
        <v>5</v>
      </c>
      <c r="AB79">
        <f t="shared" si="12"/>
        <v>6</v>
      </c>
      <c r="AC79">
        <f t="shared" si="12"/>
        <v>7</v>
      </c>
      <c r="AD79">
        <f t="shared" si="12"/>
        <v>1</v>
      </c>
      <c r="AE79">
        <f t="shared" si="12"/>
        <v>2</v>
      </c>
      <c r="AF79">
        <f t="shared" si="12"/>
        <v>3</v>
      </c>
      <c r="AG79">
        <f t="shared" si="12"/>
        <v>7</v>
      </c>
      <c r="AH79">
        <f>COUNTIF(C79:AG79,7)+COUNTIF(C79:AG79,1)</f>
        <v>9</v>
      </c>
    </row>
  </sheetData>
  <mergeCells count="248">
    <mergeCell ref="Z72:AD72"/>
    <mergeCell ref="AE72:AI72"/>
    <mergeCell ref="X69:AB69"/>
    <mergeCell ref="AC69:AF69"/>
    <mergeCell ref="AG69:AI69"/>
    <mergeCell ref="X70:AB70"/>
    <mergeCell ref="AC70:AF70"/>
    <mergeCell ref="AG70:AI70"/>
    <mergeCell ref="AF61:AF63"/>
    <mergeCell ref="AG61:AG63"/>
    <mergeCell ref="X67:AB67"/>
    <mergeCell ref="AC67:AF67"/>
    <mergeCell ref="AG67:AI67"/>
    <mergeCell ref="X68:AB68"/>
    <mergeCell ref="AC68:AF68"/>
    <mergeCell ref="AG68:AI68"/>
    <mergeCell ref="Z61:Z63"/>
    <mergeCell ref="AA61:AA63"/>
    <mergeCell ref="AB61:AB63"/>
    <mergeCell ref="AC61:AC63"/>
    <mergeCell ref="AD61:AD63"/>
    <mergeCell ref="AE61:AE63"/>
    <mergeCell ref="T61:T63"/>
    <mergeCell ref="U61:U63"/>
    <mergeCell ref="V61:V63"/>
    <mergeCell ref="W61:W63"/>
    <mergeCell ref="X61:X63"/>
    <mergeCell ref="Y61:Y63"/>
    <mergeCell ref="N61:N63"/>
    <mergeCell ref="O61:O63"/>
    <mergeCell ref="P61:P63"/>
    <mergeCell ref="Q61:Q63"/>
    <mergeCell ref="R61:R63"/>
    <mergeCell ref="S61:S63"/>
    <mergeCell ref="H61:H63"/>
    <mergeCell ref="I61:I63"/>
    <mergeCell ref="J61:J63"/>
    <mergeCell ref="K61:K63"/>
    <mergeCell ref="L61:L63"/>
    <mergeCell ref="M61:M63"/>
    <mergeCell ref="B61:B63"/>
    <mergeCell ref="C61:C63"/>
    <mergeCell ref="D61:D63"/>
    <mergeCell ref="E61:E63"/>
    <mergeCell ref="F61:F63"/>
    <mergeCell ref="G61:G63"/>
    <mergeCell ref="AH57:AH63"/>
    <mergeCell ref="AI57:AI63"/>
    <mergeCell ref="AJ57:AJ63"/>
    <mergeCell ref="AK57:AK63"/>
    <mergeCell ref="AL57:AL63"/>
    <mergeCell ref="AM57:AM63"/>
    <mergeCell ref="AC51:AC53"/>
    <mergeCell ref="AD51:AD53"/>
    <mergeCell ref="AE51:AE53"/>
    <mergeCell ref="AF51:AF53"/>
    <mergeCell ref="AG51:AG53"/>
    <mergeCell ref="C57:AG57"/>
    <mergeCell ref="W51:W53"/>
    <mergeCell ref="X51:X53"/>
    <mergeCell ref="Y51:Y53"/>
    <mergeCell ref="Z51:Z53"/>
    <mergeCell ref="AA51:AA53"/>
    <mergeCell ref="AB51:AB53"/>
    <mergeCell ref="Q51:Q53"/>
    <mergeCell ref="R51:R53"/>
    <mergeCell ref="S51:S53"/>
    <mergeCell ref="T51:T53"/>
    <mergeCell ref="U51:U53"/>
    <mergeCell ref="V51:V53"/>
    <mergeCell ref="K51:K53"/>
    <mergeCell ref="L51:L53"/>
    <mergeCell ref="M51:M53"/>
    <mergeCell ref="N51:N53"/>
    <mergeCell ref="O51:O53"/>
    <mergeCell ref="P51:P53"/>
    <mergeCell ref="AI47:AI53"/>
    <mergeCell ref="AJ47:AJ53"/>
    <mergeCell ref="AK47:AK53"/>
    <mergeCell ref="AL47:AL53"/>
    <mergeCell ref="AM47:AM53"/>
    <mergeCell ref="B51:B53"/>
    <mergeCell ref="C51:C53"/>
    <mergeCell ref="D51:D53"/>
    <mergeCell ref="E51:E53"/>
    <mergeCell ref="F51:F53"/>
    <mergeCell ref="AD41:AD43"/>
    <mergeCell ref="AE41:AE43"/>
    <mergeCell ref="AF41:AF43"/>
    <mergeCell ref="AG41:AG43"/>
    <mergeCell ref="C47:AG47"/>
    <mergeCell ref="AH47:AH53"/>
    <mergeCell ref="G51:G53"/>
    <mergeCell ref="H51:H53"/>
    <mergeCell ref="I51:I53"/>
    <mergeCell ref="J51:J53"/>
    <mergeCell ref="X41:X43"/>
    <mergeCell ref="Y41:Y43"/>
    <mergeCell ref="Z41:Z43"/>
    <mergeCell ref="AA41:AA43"/>
    <mergeCell ref="AB41:AB43"/>
    <mergeCell ref="AC41:AC43"/>
    <mergeCell ref="R41:R43"/>
    <mergeCell ref="S41:S43"/>
    <mergeCell ref="T41:T43"/>
    <mergeCell ref="U41:U43"/>
    <mergeCell ref="V41:V43"/>
    <mergeCell ref="W41:W43"/>
    <mergeCell ref="L41:L43"/>
    <mergeCell ref="M41:M43"/>
    <mergeCell ref="N41:N43"/>
    <mergeCell ref="O41:O43"/>
    <mergeCell ref="P41:P43"/>
    <mergeCell ref="Q41:Q43"/>
    <mergeCell ref="AJ37:AJ43"/>
    <mergeCell ref="AK37:AK43"/>
    <mergeCell ref="AL37:AL43"/>
    <mergeCell ref="AM37:AM43"/>
    <mergeCell ref="B41:B43"/>
    <mergeCell ref="C41:C43"/>
    <mergeCell ref="D41:D43"/>
    <mergeCell ref="E41:E43"/>
    <mergeCell ref="F41:F43"/>
    <mergeCell ref="G41:G43"/>
    <mergeCell ref="AE31:AE33"/>
    <mergeCell ref="AF31:AF33"/>
    <mergeCell ref="AG31:AG33"/>
    <mergeCell ref="C37:AG37"/>
    <mergeCell ref="AH37:AH43"/>
    <mergeCell ref="AI37:AI43"/>
    <mergeCell ref="H41:H43"/>
    <mergeCell ref="I41:I43"/>
    <mergeCell ref="J41:J43"/>
    <mergeCell ref="K41:K43"/>
    <mergeCell ref="Y31:Y33"/>
    <mergeCell ref="Z31:Z33"/>
    <mergeCell ref="AA31:AA33"/>
    <mergeCell ref="AB31:AB33"/>
    <mergeCell ref="AC31:AC33"/>
    <mergeCell ref="AD31:AD33"/>
    <mergeCell ref="S31:S33"/>
    <mergeCell ref="T31:T33"/>
    <mergeCell ref="U31:U33"/>
    <mergeCell ref="V31:V33"/>
    <mergeCell ref="W31:W33"/>
    <mergeCell ref="X31:X33"/>
    <mergeCell ref="M31:M33"/>
    <mergeCell ref="N31:N33"/>
    <mergeCell ref="O31:O33"/>
    <mergeCell ref="P31:P33"/>
    <mergeCell ref="Q31:Q33"/>
    <mergeCell ref="R31:R33"/>
    <mergeCell ref="AK27:AK33"/>
    <mergeCell ref="AL27:AL33"/>
    <mergeCell ref="AM27:AM33"/>
    <mergeCell ref="B31:B33"/>
    <mergeCell ref="C31:C33"/>
    <mergeCell ref="D31:D33"/>
    <mergeCell ref="E31:E33"/>
    <mergeCell ref="F31:F33"/>
    <mergeCell ref="G31:G33"/>
    <mergeCell ref="H31:H33"/>
    <mergeCell ref="AF21:AF23"/>
    <mergeCell ref="AG21:AG23"/>
    <mergeCell ref="C27:AG27"/>
    <mergeCell ref="AH27:AH33"/>
    <mergeCell ref="AI27:AI33"/>
    <mergeCell ref="AJ27:AJ33"/>
    <mergeCell ref="I31:I33"/>
    <mergeCell ref="J31:J33"/>
    <mergeCell ref="K31:K33"/>
    <mergeCell ref="L31:L33"/>
    <mergeCell ref="Z21:Z23"/>
    <mergeCell ref="AA21:AA23"/>
    <mergeCell ref="AB21:AB23"/>
    <mergeCell ref="AC21:AC23"/>
    <mergeCell ref="AD21:AD23"/>
    <mergeCell ref="AE21:AE23"/>
    <mergeCell ref="T21:T23"/>
    <mergeCell ref="U21:U23"/>
    <mergeCell ref="V21:V23"/>
    <mergeCell ref="W21:W23"/>
    <mergeCell ref="X21:X23"/>
    <mergeCell ref="Y21:Y23"/>
    <mergeCell ref="N21:N23"/>
    <mergeCell ref="O21:O23"/>
    <mergeCell ref="P21:P23"/>
    <mergeCell ref="Q21:Q23"/>
    <mergeCell ref="R21:R23"/>
    <mergeCell ref="S21:S23"/>
    <mergeCell ref="AL17:AL23"/>
    <mergeCell ref="AM17:AM23"/>
    <mergeCell ref="B21:B23"/>
    <mergeCell ref="C21:C23"/>
    <mergeCell ref="D21:D23"/>
    <mergeCell ref="E21:E23"/>
    <mergeCell ref="F21:F23"/>
    <mergeCell ref="G21:G23"/>
    <mergeCell ref="H21:H23"/>
    <mergeCell ref="I21:I23"/>
    <mergeCell ref="AG11:AG13"/>
    <mergeCell ref="C17:AG17"/>
    <mergeCell ref="AH17:AH23"/>
    <mergeCell ref="AI17:AI23"/>
    <mergeCell ref="AJ17:AJ23"/>
    <mergeCell ref="AK17:AK23"/>
    <mergeCell ref="J21:J23"/>
    <mergeCell ref="K21:K23"/>
    <mergeCell ref="L21:L23"/>
    <mergeCell ref="M21:M23"/>
    <mergeCell ref="AA11:AA13"/>
    <mergeCell ref="AB11:AB13"/>
    <mergeCell ref="AC11:AC13"/>
    <mergeCell ref="AD11:AD13"/>
    <mergeCell ref="AE11:AE13"/>
    <mergeCell ref="AF11:AF13"/>
    <mergeCell ref="U11:U13"/>
    <mergeCell ref="V11:V13"/>
    <mergeCell ref="W11:W13"/>
    <mergeCell ref="X11:X13"/>
    <mergeCell ref="Y11:Y13"/>
    <mergeCell ref="Z11:Z13"/>
    <mergeCell ref="O11:O13"/>
    <mergeCell ref="P11:P13"/>
    <mergeCell ref="Q11:Q13"/>
    <mergeCell ref="R11:R13"/>
    <mergeCell ref="S11:S13"/>
    <mergeCell ref="T11:T13"/>
    <mergeCell ref="AM7:AM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C7:AG7"/>
    <mergeCell ref="AH7:AH13"/>
    <mergeCell ref="AI7:AI13"/>
    <mergeCell ref="AJ7:AJ13"/>
    <mergeCell ref="AK7:AK13"/>
    <mergeCell ref="AL7:AL13"/>
    <mergeCell ref="K11:K13"/>
    <mergeCell ref="L11:L13"/>
    <mergeCell ref="M11:M13"/>
    <mergeCell ref="N11:N13"/>
  </mergeCells>
  <phoneticPr fontId="1"/>
  <conditionalFormatting sqref="C10:AG13">
    <cfRule type="expression" dxfId="27" priority="15">
      <formula>C$14="×"</formula>
    </cfRule>
    <cfRule type="expression" dxfId="26" priority="16">
      <formula>C$14="○"</formula>
    </cfRule>
  </conditionalFormatting>
  <conditionalFormatting sqref="C21:AG23 C20:AF20">
    <cfRule type="expression" dxfId="25" priority="13">
      <formula>C$24="×"</formula>
    </cfRule>
    <cfRule type="expression" dxfId="24" priority="14">
      <formula>C$24="○"</formula>
    </cfRule>
  </conditionalFormatting>
  <conditionalFormatting sqref="C30:AG33">
    <cfRule type="expression" dxfId="23" priority="11">
      <formula>C$34="×"</formula>
    </cfRule>
    <cfRule type="expression" dxfId="22" priority="12">
      <formula>C$34="○"</formula>
    </cfRule>
  </conditionalFormatting>
  <conditionalFormatting sqref="C40:AG43">
    <cfRule type="expression" dxfId="21" priority="9">
      <formula>C$44="×"</formula>
    </cfRule>
    <cfRule type="expression" dxfId="20" priority="10">
      <formula>C$44="○"</formula>
    </cfRule>
  </conditionalFormatting>
  <conditionalFormatting sqref="C50:AG53">
    <cfRule type="expression" dxfId="19" priority="7">
      <formula>C$54="×"</formula>
    </cfRule>
    <cfRule type="expression" dxfId="18" priority="8">
      <formula>C$54="○"</formula>
    </cfRule>
  </conditionalFormatting>
  <conditionalFormatting sqref="C60:AG63">
    <cfRule type="expression" dxfId="17" priority="5">
      <formula>C$64="×"</formula>
    </cfRule>
    <cfRule type="expression" dxfId="16" priority="6">
      <formula>C$64="○"</formula>
    </cfRule>
  </conditionalFormatting>
  <conditionalFormatting sqref="AG20">
    <cfRule type="expression" dxfId="15" priority="17">
      <formula>AG$15="×"</formula>
    </cfRule>
    <cfRule type="expression" dxfId="14" priority="18">
      <formula>AG$15="○"</formula>
    </cfRule>
  </conditionalFormatting>
  <dataValidations count="1">
    <dataValidation type="list" allowBlank="1" showInputMessage="1" showErrorMessage="1" sqref="AE72:AI72" xr:uid="{AE583D47-2EA3-44B6-BE9B-6C0C323B632A}">
      <formula1>$AO$71:$AO$73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&amp;R&amp;20（別紙２）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月単位(例)</vt:lpstr>
      <vt:lpstr>'月単位(例)'!Print_Area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水口　直樹</dc:creator>
  <cp:lastModifiedBy>大松梓</cp:lastModifiedBy>
  <cp:lastPrinted>2024-09-24T03:40:19Z</cp:lastPrinted>
  <dcterms:created xsi:type="dcterms:W3CDTF">2024-02-26T07:30:24Z</dcterms:created>
  <dcterms:modified xsi:type="dcterms:W3CDTF">2026-01-09T05:02:40Z</dcterms:modified>
</cp:coreProperties>
</file>